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35" yWindow="-150" windowWidth="19215" windowHeight="7755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BO79" i="10" l="1" a="1"/>
  <c r="BO79" i="10" s="1"/>
  <c r="BO80" i="10" s="1"/>
  <c r="BO78" i="10" a="1"/>
  <c r="BO78" i="10" s="1"/>
  <c r="BO76" i="10"/>
  <c r="BO77" i="10" s="1"/>
  <c r="BO76" i="10" a="1"/>
  <c r="BO75" i="10"/>
  <c r="BO75" i="10" a="1"/>
  <c r="BO73" i="10" a="1"/>
  <c r="BO73" i="10" s="1"/>
  <c r="BO74" i="10" s="1"/>
  <c r="BO72" i="10" a="1"/>
  <c r="BO72" i="10" s="1"/>
  <c r="BO70" i="10"/>
  <c r="BO70" i="10" a="1"/>
  <c r="BO69" i="10" a="1"/>
  <c r="BO69" i="10" s="1"/>
  <c r="BO67" i="10" a="1"/>
  <c r="BO67" i="10" s="1"/>
  <c r="BO66" i="10" a="1"/>
  <c r="BO66" i="10" s="1"/>
  <c r="BO64" i="10"/>
  <c r="BO64" i="10" a="1"/>
  <c r="BO63" i="10" a="1"/>
  <c r="BO63" i="10" s="1"/>
  <c r="BO61" i="10" a="1"/>
  <c r="BO61" i="10" s="1"/>
  <c r="BO62" i="10" s="1"/>
  <c r="BO60" i="10" a="1"/>
  <c r="BO60" i="10" s="1"/>
  <c r="BO58" i="10"/>
  <c r="BO58" i="10" a="1"/>
  <c r="BO57" i="10"/>
  <c r="BO57" i="10" a="1"/>
  <c r="BO55" i="10" a="1"/>
  <c r="BO55" i="10" s="1"/>
  <c r="BO56" i="10" s="1"/>
  <c r="BO54" i="10" a="1"/>
  <c r="BO54" i="10" s="1"/>
  <c r="BO52" i="10"/>
  <c r="BO52" i="10" a="1"/>
  <c r="BO51" i="10"/>
  <c r="BO51" i="10" a="1"/>
  <c r="BO49" i="10" a="1"/>
  <c r="BO49" i="10" s="1"/>
  <c r="BO50" i="10" s="1"/>
  <c r="BO48" i="10" a="1"/>
  <c r="BO48" i="10" s="1"/>
  <c r="BO46" i="10"/>
  <c r="BO46" i="10" a="1"/>
  <c r="BO45" i="10"/>
  <c r="BO45" i="10" a="1"/>
  <c r="BO43" i="10" a="1"/>
  <c r="BO43" i="10" s="1"/>
  <c r="BO44" i="10" s="1"/>
  <c r="BO42" i="10"/>
  <c r="BO40" i="10" a="1"/>
  <c r="BO40" i="10" s="1"/>
  <c r="BO41" i="10" s="1"/>
  <c r="BO39" i="10"/>
  <c r="BO37" i="10" a="1"/>
  <c r="BO37" i="10" s="1"/>
  <c r="BO38" i="10" s="1"/>
  <c r="BO36" i="10"/>
  <c r="BO34" i="10" a="1"/>
  <c r="BO34" i="10" s="1"/>
  <c r="BO35" i="10" s="1"/>
  <c r="BO33" i="10"/>
  <c r="BO31" i="10" a="1"/>
  <c r="BO31" i="10" s="1"/>
  <c r="BO30" i="10"/>
  <c r="BO28" i="10"/>
  <c r="BO27" i="10"/>
  <c r="BO26" i="10" a="1"/>
  <c r="BO25" i="10" a="1"/>
  <c r="BO24" i="10" a="1"/>
  <c r="BO23" i="10" a="1"/>
  <c r="BO22" i="10" a="1"/>
  <c r="BO21" i="10" a="1"/>
  <c r="BO20" i="10" a="1"/>
  <c r="BO19" i="10" a="1"/>
  <c r="BO18" i="10" a="1"/>
  <c r="BO17" i="10" a="1"/>
  <c r="BO16" i="10" a="1"/>
  <c r="BO15" i="10" a="1"/>
  <c r="BO14" i="10" a="1"/>
  <c r="BO13" i="10" a="1"/>
  <c r="BO12" i="10" a="1"/>
  <c r="BO11" i="10" a="1"/>
  <c r="BO10" i="10" a="1"/>
  <c r="BO9" i="10" a="1"/>
  <c r="BO8" i="10" a="1"/>
  <c r="BO5" i="10" a="1"/>
  <c r="BO2" i="10"/>
  <c r="BO7" i="10" s="1"/>
  <c r="BO1" i="10"/>
  <c r="BN79" i="10" a="1"/>
  <c r="BN79" i="10" s="1"/>
  <c r="BN78" i="10" a="1"/>
  <c r="BN78" i="10" s="1"/>
  <c r="BN76" i="10"/>
  <c r="BN76" i="10" a="1"/>
  <c r="BN75" i="10" a="1"/>
  <c r="BN75" i="10" s="1"/>
  <c r="BN73" i="10" a="1"/>
  <c r="BN73" i="10" s="1"/>
  <c r="BN72" i="10" a="1"/>
  <c r="BN72" i="10" s="1"/>
  <c r="BN70" i="10"/>
  <c r="BN70" i="10" a="1"/>
  <c r="BN69" i="10" a="1"/>
  <c r="BN69" i="10" s="1"/>
  <c r="BN67" i="10" a="1"/>
  <c r="BN67" i="10" s="1"/>
  <c r="BN66" i="10" a="1"/>
  <c r="BN66" i="10" s="1"/>
  <c r="BN64" i="10"/>
  <c r="BN64" i="10" a="1"/>
  <c r="BN63" i="10"/>
  <c r="BN63" i="10" a="1"/>
  <c r="BN61" i="10" a="1"/>
  <c r="BN61" i="10" s="1"/>
  <c r="BN60" i="10" a="1"/>
  <c r="BN60" i="10" s="1"/>
  <c r="BN58" i="10"/>
  <c r="BN58" i="10" a="1"/>
  <c r="BN57" i="10" a="1"/>
  <c r="BN57" i="10" s="1"/>
  <c r="BN55" i="10" a="1"/>
  <c r="BN55" i="10" s="1"/>
  <c r="BN54" i="10" a="1"/>
  <c r="BN54" i="10" s="1"/>
  <c r="BN52" i="10"/>
  <c r="BN52" i="10" a="1"/>
  <c r="BN51" i="10" a="1"/>
  <c r="BN51" i="10" s="1"/>
  <c r="BN49" i="10"/>
  <c r="BN49" i="10" a="1"/>
  <c r="BN48" i="10" a="1"/>
  <c r="BN48" i="10" s="1"/>
  <c r="BN46" i="10" a="1"/>
  <c r="BN46" i="10" s="1"/>
  <c r="BN45" i="10" a="1"/>
  <c r="BN45" i="10" s="1"/>
  <c r="BN43" i="10"/>
  <c r="BN43" i="10" a="1"/>
  <c r="BN42" i="10"/>
  <c r="BN40" i="10" a="1"/>
  <c r="BN40" i="10" s="1"/>
  <c r="BN39" i="10"/>
  <c r="BN37" i="10" a="1"/>
  <c r="BN37" i="10" s="1"/>
  <c r="BN36" i="10"/>
  <c r="BN34" i="10" a="1"/>
  <c r="BN34" i="10" s="1"/>
  <c r="BN33" i="10"/>
  <c r="BN31" i="10" a="1"/>
  <c r="BN31" i="10" s="1"/>
  <c r="BN30" i="10"/>
  <c r="BN28" i="10"/>
  <c r="BN27" i="10"/>
  <c r="BN26" i="10" a="1"/>
  <c r="BN25" i="10" a="1"/>
  <c r="BN24" i="10" a="1"/>
  <c r="BN23" i="10" a="1"/>
  <c r="BN22" i="10" a="1"/>
  <c r="BN21" i="10" a="1"/>
  <c r="BN20" i="10" a="1"/>
  <c r="BN19" i="10" a="1"/>
  <c r="BN18" i="10" a="1"/>
  <c r="BN17" i="10" a="1"/>
  <c r="BN16" i="10" a="1"/>
  <c r="BN15" i="10" a="1"/>
  <c r="BN14" i="10" a="1"/>
  <c r="BN13" i="10" a="1"/>
  <c r="BN12" i="10" a="1"/>
  <c r="BN11" i="10" a="1"/>
  <c r="BN10" i="10" a="1"/>
  <c r="BN9" i="10" a="1"/>
  <c r="BN8" i="10" a="1"/>
  <c r="BN5" i="10" a="1"/>
  <c r="BN2" i="10"/>
  <c r="BN7" i="10" s="1"/>
  <c r="BN1" i="10"/>
  <c r="BM79" i="10" a="1"/>
  <c r="BM79" i="10" s="1"/>
  <c r="BM78" i="10" a="1"/>
  <c r="BM78" i="10" s="1"/>
  <c r="BM76" i="10"/>
  <c r="BM76" i="10" a="1"/>
  <c r="BM75" i="10"/>
  <c r="BM75" i="10" a="1"/>
  <c r="BM73" i="10" a="1"/>
  <c r="BM73" i="10" s="1"/>
  <c r="BM72" i="10" a="1"/>
  <c r="BM72" i="10" s="1"/>
  <c r="BM70" i="10"/>
  <c r="BM70" i="10" a="1"/>
  <c r="BM69" i="10"/>
  <c r="BM69" i="10" a="1"/>
  <c r="BM67" i="10" a="1"/>
  <c r="BM67" i="10" s="1"/>
  <c r="BM66" i="10" a="1"/>
  <c r="BM66" i="10" s="1"/>
  <c r="BM64" i="10"/>
  <c r="BM64" i="10" a="1"/>
  <c r="BM63" i="10"/>
  <c r="BM63" i="10" a="1"/>
  <c r="BM61" i="10" a="1"/>
  <c r="BM61" i="10" s="1"/>
  <c r="BM60" i="10" a="1"/>
  <c r="BM60" i="10" s="1"/>
  <c r="BM58" i="10"/>
  <c r="BM58" i="10" a="1"/>
  <c r="BM57" i="10"/>
  <c r="BM57" i="10" a="1"/>
  <c r="BM55" i="10" a="1"/>
  <c r="BM55" i="10" s="1"/>
  <c r="BM54" i="10" a="1"/>
  <c r="BM54" i="10" s="1"/>
  <c r="BM52" i="10"/>
  <c r="BM52" i="10" a="1"/>
  <c r="BM51" i="10"/>
  <c r="BM51" i="10" a="1"/>
  <c r="BM49" i="10" a="1"/>
  <c r="BM49" i="10" s="1"/>
  <c r="BM50" i="10" s="1"/>
  <c r="BM48" i="10" a="1"/>
  <c r="BM48" i="10" s="1"/>
  <c r="BM46" i="10"/>
  <c r="BM46" i="10" a="1"/>
  <c r="BM45" i="10"/>
  <c r="BM45" i="10" a="1"/>
  <c r="BM43" i="10" a="1"/>
  <c r="BM43" i="10" s="1"/>
  <c r="BM42" i="10"/>
  <c r="BM40" i="10" a="1"/>
  <c r="BM40" i="10" s="1"/>
  <c r="BM39" i="10"/>
  <c r="BM37" i="10" a="1"/>
  <c r="BM37" i="10" s="1"/>
  <c r="BM36" i="10"/>
  <c r="BM34" i="10" a="1"/>
  <c r="BM34" i="10" s="1"/>
  <c r="BM33" i="10"/>
  <c r="BM31" i="10" a="1"/>
  <c r="BM31" i="10" s="1"/>
  <c r="BM30" i="10"/>
  <c r="BM28" i="10"/>
  <c r="BM27" i="10"/>
  <c r="BM26" i="10" a="1"/>
  <c r="BM25" i="10" a="1"/>
  <c r="BM24" i="10" a="1"/>
  <c r="BM23" i="10" a="1"/>
  <c r="BM22" i="10" a="1"/>
  <c r="BM21" i="10" a="1"/>
  <c r="BM20" i="10" a="1"/>
  <c r="BM19" i="10" a="1"/>
  <c r="BM18" i="10" a="1"/>
  <c r="BM17" i="10" a="1"/>
  <c r="BM16" i="10" a="1"/>
  <c r="BM15" i="10" a="1"/>
  <c r="BM14" i="10" a="1"/>
  <c r="BM13" i="10" a="1"/>
  <c r="BM12" i="10" a="1"/>
  <c r="BM11" i="10" a="1"/>
  <c r="BM10" i="10" a="1"/>
  <c r="BM9" i="10" a="1"/>
  <c r="BM8" i="10" a="1"/>
  <c r="BM5" i="10" a="1"/>
  <c r="BM2" i="10"/>
  <c r="BM7" i="10" s="1"/>
  <c r="BM1" i="10"/>
  <c r="BL79" i="10" a="1"/>
  <c r="BL79" i="10" s="1"/>
  <c r="BL78" i="10" a="1"/>
  <c r="BL78" i="10" s="1"/>
  <c r="BL76" i="10"/>
  <c r="BL76" i="10" a="1"/>
  <c r="BL75" i="10" a="1"/>
  <c r="BL75" i="10" s="1"/>
  <c r="BL73" i="10" a="1"/>
  <c r="BL73" i="10" s="1"/>
  <c r="BL72" i="10" a="1"/>
  <c r="BL72" i="10" s="1"/>
  <c r="BL70" i="10"/>
  <c r="BL70" i="10" a="1"/>
  <c r="BL69" i="10" a="1"/>
  <c r="BL69" i="10" s="1"/>
  <c r="BL67" i="10" a="1"/>
  <c r="BL67" i="10" s="1"/>
  <c r="BL66" i="10" a="1"/>
  <c r="BL66" i="10" s="1"/>
  <c r="BL64" i="10"/>
  <c r="BL64" i="10" a="1"/>
  <c r="BL63" i="10"/>
  <c r="BL63" i="10" a="1"/>
  <c r="BL61" i="10" a="1"/>
  <c r="BL61" i="10" s="1"/>
  <c r="BL60" i="10" a="1"/>
  <c r="BL60" i="10" s="1"/>
  <c r="BL58" i="10"/>
  <c r="BL58" i="10" a="1"/>
  <c r="BL57" i="10" a="1"/>
  <c r="BL57" i="10" s="1"/>
  <c r="BL55" i="10" a="1"/>
  <c r="BL55" i="10" s="1"/>
  <c r="BL54" i="10" a="1"/>
  <c r="BL54" i="10" s="1"/>
  <c r="BL52" i="10"/>
  <c r="BL52" i="10" a="1"/>
  <c r="BL51" i="10"/>
  <c r="BL51" i="10" a="1"/>
  <c r="BL49" i="10" a="1"/>
  <c r="BL49" i="10" s="1"/>
  <c r="BL48" i="10" a="1"/>
  <c r="BL48" i="10" s="1"/>
  <c r="BL46" i="10"/>
  <c r="BL46" i="10" a="1"/>
  <c r="BL45" i="10"/>
  <c r="BL45" i="10" a="1"/>
  <c r="BL43" i="10" a="1"/>
  <c r="BL43" i="10" s="1"/>
  <c r="BL42" i="10"/>
  <c r="BL40" i="10" a="1"/>
  <c r="BL40" i="10" s="1"/>
  <c r="BL39" i="10"/>
  <c r="BL37" i="10" a="1"/>
  <c r="BL37" i="10" s="1"/>
  <c r="BL36" i="10"/>
  <c r="BL34" i="10" a="1"/>
  <c r="BL34" i="10" s="1"/>
  <c r="BL33" i="10"/>
  <c r="BL31" i="10" a="1"/>
  <c r="BL31" i="10" s="1"/>
  <c r="BL30" i="10"/>
  <c r="BL28" i="10"/>
  <c r="BL27" i="10"/>
  <c r="BL29" i="10" s="1"/>
  <c r="BL26" i="10" a="1"/>
  <c r="BL26" i="10" s="1"/>
  <c r="BL25" i="10" a="1"/>
  <c r="BL25" i="10" s="1"/>
  <c r="BL24" i="10" a="1"/>
  <c r="BL24" i="10" s="1"/>
  <c r="BL23" i="10" a="1"/>
  <c r="BL23" i="10" s="1"/>
  <c r="BL22" i="10" a="1"/>
  <c r="BL22" i="10" s="1"/>
  <c r="BL21" i="10" a="1"/>
  <c r="BL21" i="10" s="1"/>
  <c r="BL20" i="10" a="1"/>
  <c r="BL20" i="10" s="1"/>
  <c r="BL19" i="10" a="1"/>
  <c r="BL19" i="10" s="1"/>
  <c r="BL18" i="10" a="1"/>
  <c r="BL18" i="10" s="1"/>
  <c r="BL17" i="10" a="1"/>
  <c r="BL17" i="10" s="1"/>
  <c r="BL16" i="10" a="1"/>
  <c r="BL16" i="10" s="1"/>
  <c r="BL15" i="10" a="1"/>
  <c r="BL15" i="10" s="1"/>
  <c r="BL14" i="10" a="1"/>
  <c r="BL14" i="10" s="1"/>
  <c r="BL13" i="10" a="1"/>
  <c r="BL13" i="10" s="1"/>
  <c r="BL12" i="10" a="1"/>
  <c r="BL12" i="10" s="1"/>
  <c r="BL11" i="10" a="1"/>
  <c r="BL11" i="10" s="1"/>
  <c r="BL10" i="10" a="1"/>
  <c r="BL10" i="10" s="1"/>
  <c r="BL9" i="10" a="1"/>
  <c r="BL9" i="10" s="1"/>
  <c r="BL8" i="10" a="1"/>
  <c r="BL8" i="10" s="1"/>
  <c r="BL6" i="10"/>
  <c r="BL5" i="10" a="1"/>
  <c r="BL5" i="10" s="1"/>
  <c r="BL3" i="10"/>
  <c r="BL2" i="10"/>
  <c r="BL7" i="10" s="1"/>
  <c r="BL1" i="10"/>
  <c r="BK79" i="10" a="1"/>
  <c r="BK79" i="10" s="1"/>
  <c r="BK78" i="10" a="1"/>
  <c r="BK78" i="10" s="1"/>
  <c r="BK76" i="10"/>
  <c r="BK76" i="10" a="1"/>
  <c r="BK75" i="10"/>
  <c r="BK75" i="10" a="1"/>
  <c r="BK73" i="10" a="1"/>
  <c r="BK73" i="10" s="1"/>
  <c r="BK72" i="10" a="1"/>
  <c r="BK72" i="10" s="1"/>
  <c r="BK70" i="10"/>
  <c r="BK70" i="10" a="1"/>
  <c r="BK69" i="10" a="1"/>
  <c r="BK69" i="10" s="1"/>
  <c r="BK67" i="10" a="1"/>
  <c r="BK67" i="10" s="1"/>
  <c r="BK66" i="10" a="1"/>
  <c r="BK66" i="10" s="1"/>
  <c r="BK64" i="10"/>
  <c r="BK64" i="10" a="1"/>
  <c r="BK63" i="10"/>
  <c r="BK63" i="10" a="1"/>
  <c r="BK61" i="10" a="1"/>
  <c r="BK61" i="10" s="1"/>
  <c r="BK60" i="10" a="1"/>
  <c r="BK60" i="10" s="1"/>
  <c r="BK58" i="10"/>
  <c r="BK58" i="10" a="1"/>
  <c r="BK57" i="10" a="1"/>
  <c r="BK57" i="10" s="1"/>
  <c r="BK55" i="10" a="1"/>
  <c r="BK55" i="10" s="1"/>
  <c r="BK54" i="10" a="1"/>
  <c r="BK54" i="10" s="1"/>
  <c r="BK52" i="10"/>
  <c r="BK52" i="10" a="1"/>
  <c r="BK51" i="10"/>
  <c r="BK51" i="10" a="1"/>
  <c r="BK49" i="10" a="1"/>
  <c r="BK49" i="10" s="1"/>
  <c r="BK48" i="10" a="1"/>
  <c r="BK48" i="10" s="1"/>
  <c r="BK46" i="10"/>
  <c r="BK46" i="10" a="1"/>
  <c r="BK45" i="10"/>
  <c r="BK45" i="10" a="1"/>
  <c r="BK43" i="10" a="1"/>
  <c r="BK43" i="10" s="1"/>
  <c r="BK42" i="10"/>
  <c r="BK40" i="10" a="1"/>
  <c r="BK40" i="10" s="1"/>
  <c r="BK39" i="10"/>
  <c r="BK37" i="10" a="1"/>
  <c r="BK37" i="10" s="1"/>
  <c r="BK36" i="10"/>
  <c r="BK34" i="10" a="1"/>
  <c r="BK34" i="10" s="1"/>
  <c r="BK33" i="10"/>
  <c r="BK31" i="10" a="1"/>
  <c r="BK31" i="10" s="1"/>
  <c r="BK30" i="10"/>
  <c r="BK28" i="10"/>
  <c r="BK27" i="10"/>
  <c r="BK29" i="10" s="1"/>
  <c r="BK26" i="10" a="1"/>
  <c r="BK26" i="10" s="1"/>
  <c r="BK25" i="10" a="1"/>
  <c r="BK25" i="10" s="1"/>
  <c r="BK24" i="10" a="1"/>
  <c r="BK24" i="10" s="1"/>
  <c r="BK23" i="10" a="1"/>
  <c r="BK23" i="10" s="1"/>
  <c r="BK22" i="10" a="1"/>
  <c r="BK22" i="10" s="1"/>
  <c r="BK21" i="10" a="1"/>
  <c r="BK21" i="10" s="1"/>
  <c r="BK20" i="10" a="1"/>
  <c r="BK20" i="10" s="1"/>
  <c r="BK19" i="10" a="1"/>
  <c r="BK19" i="10" s="1"/>
  <c r="BK18" i="10" a="1"/>
  <c r="BK18" i="10" s="1"/>
  <c r="BK17" i="10" a="1"/>
  <c r="BK17" i="10" s="1"/>
  <c r="BK16" i="10" a="1"/>
  <c r="BK16" i="10" s="1"/>
  <c r="BK15" i="10" a="1"/>
  <c r="BK15" i="10" s="1"/>
  <c r="BK14" i="10" a="1"/>
  <c r="BK14" i="10" s="1"/>
  <c r="BK13" i="10" a="1"/>
  <c r="BK13" i="10" s="1"/>
  <c r="BK12" i="10" a="1"/>
  <c r="BK12" i="10" s="1"/>
  <c r="BK11" i="10" a="1"/>
  <c r="BK11" i="10" s="1"/>
  <c r="BK10" i="10" a="1"/>
  <c r="BK10" i="10" s="1"/>
  <c r="BK9" i="10" a="1"/>
  <c r="BK9" i="10" s="1"/>
  <c r="BK8" i="10" a="1"/>
  <c r="BK8" i="10" s="1"/>
  <c r="BK6" i="10"/>
  <c r="BK5" i="10" a="1"/>
  <c r="BK5" i="10" s="1"/>
  <c r="BK3" i="10"/>
  <c r="BK2" i="10"/>
  <c r="BK7" i="10" s="1"/>
  <c r="BK1" i="10"/>
  <c r="BL62" i="10" l="1"/>
  <c r="BL68" i="10"/>
  <c r="BL80" i="10"/>
  <c r="BM32" i="10"/>
  <c r="BM35" i="10"/>
  <c r="BM38" i="10"/>
  <c r="BM41" i="10"/>
  <c r="BM44" i="10"/>
  <c r="BM56" i="10"/>
  <c r="BM62" i="10"/>
  <c r="BM68" i="10"/>
  <c r="BM74" i="10"/>
  <c r="BM80" i="10"/>
  <c r="BN32" i="10"/>
  <c r="BN35" i="10"/>
  <c r="BN38" i="10"/>
  <c r="BN41" i="10"/>
  <c r="BN62" i="10"/>
  <c r="BN68" i="10"/>
  <c r="BN80" i="10"/>
  <c r="BO32" i="10"/>
  <c r="BK32" i="10"/>
  <c r="BK35" i="10"/>
  <c r="BK38" i="10"/>
  <c r="BK41" i="10"/>
  <c r="BK44" i="10"/>
  <c r="BK47" i="10"/>
  <c r="BK50" i="10"/>
  <c r="BK53" i="10"/>
  <c r="BK56" i="10"/>
  <c r="BK74" i="10"/>
  <c r="BK77" i="10"/>
  <c r="BK80" i="10"/>
  <c r="BL32" i="10"/>
  <c r="BL35" i="10"/>
  <c r="BL38" i="10"/>
  <c r="BL41" i="10"/>
  <c r="BL44" i="10"/>
  <c r="BL47" i="10"/>
  <c r="BL53" i="10"/>
  <c r="BM29" i="10"/>
  <c r="BN29" i="10"/>
  <c r="BN44" i="10"/>
  <c r="BO29" i="10"/>
  <c r="BK65" i="10"/>
  <c r="BL65" i="10"/>
  <c r="BM47" i="10"/>
  <c r="BM53" i="10"/>
  <c r="BM59" i="10"/>
  <c r="BM65" i="10"/>
  <c r="BM71" i="10"/>
  <c r="BM77" i="10"/>
  <c r="BN65" i="10"/>
  <c r="BO47" i="10"/>
  <c r="BO53" i="10"/>
  <c r="BO59" i="10"/>
  <c r="BO3" i="10"/>
  <c r="BO6" i="10"/>
  <c r="BO9" i="10"/>
  <c r="BO11" i="10"/>
  <c r="BO13" i="10"/>
  <c r="BO15" i="10"/>
  <c r="BO17" i="10"/>
  <c r="BO19" i="10"/>
  <c r="BO21" i="10"/>
  <c r="BO23" i="10"/>
  <c r="BO25" i="10"/>
  <c r="BO5" i="10"/>
  <c r="BO8" i="10"/>
  <c r="BO10" i="10"/>
  <c r="BO12" i="10"/>
  <c r="BO14" i="10"/>
  <c r="BO16" i="10"/>
  <c r="BO18" i="10"/>
  <c r="BO20" i="10"/>
  <c r="BO22" i="10"/>
  <c r="BO24" i="10"/>
  <c r="BO26" i="10"/>
  <c r="BN3" i="10"/>
  <c r="BN6" i="10"/>
  <c r="BN9" i="10"/>
  <c r="BN11" i="10"/>
  <c r="BN13" i="10"/>
  <c r="BN15" i="10"/>
  <c r="BN17" i="10"/>
  <c r="BN19" i="10"/>
  <c r="BN21" i="10"/>
  <c r="BN23" i="10"/>
  <c r="BN25" i="10"/>
  <c r="BN5" i="10"/>
  <c r="BN8" i="10"/>
  <c r="BN10" i="10"/>
  <c r="BN12" i="10"/>
  <c r="BN14" i="10"/>
  <c r="BN16" i="10"/>
  <c r="BN18" i="10"/>
  <c r="BN20" i="10"/>
  <c r="BN22" i="10"/>
  <c r="BN24" i="10"/>
  <c r="BN26" i="10"/>
  <c r="BM3" i="10"/>
  <c r="BM6" i="10"/>
  <c r="BM9" i="10"/>
  <c r="BM11" i="10"/>
  <c r="BM13" i="10"/>
  <c r="BM15" i="10"/>
  <c r="BM17" i="10"/>
  <c r="BM19" i="10"/>
  <c r="BM21" i="10"/>
  <c r="BM23" i="10"/>
  <c r="BM25" i="10"/>
  <c r="BM5" i="10"/>
  <c r="BM8" i="10"/>
  <c r="BM10" i="10"/>
  <c r="BM12" i="10"/>
  <c r="BM14" i="10"/>
  <c r="BM16" i="10"/>
  <c r="BM18" i="10"/>
  <c r="BM20" i="10"/>
  <c r="BM22" i="10"/>
  <c r="BM24" i="10"/>
  <c r="BM26" i="10"/>
  <c r="BO65" i="10"/>
  <c r="BO68" i="10"/>
  <c r="BO71" i="10"/>
  <c r="BO4" i="10"/>
  <c r="BN47" i="10"/>
  <c r="BN53" i="10"/>
  <c r="BN56" i="10"/>
  <c r="BN71" i="10"/>
  <c r="BN74" i="10"/>
  <c r="BN50" i="10"/>
  <c r="BN59" i="10"/>
  <c r="BN77" i="10"/>
  <c r="BN4" i="10"/>
  <c r="BM4" i="10"/>
  <c r="BL50" i="10"/>
  <c r="BL56" i="10"/>
  <c r="BL71" i="10"/>
  <c r="BL74" i="10"/>
  <c r="BL59" i="10"/>
  <c r="BL77" i="10"/>
  <c r="BL4" i="10"/>
  <c r="BK59" i="10"/>
  <c r="BK62" i="10"/>
  <c r="BK68" i="10"/>
  <c r="BK71" i="10"/>
  <c r="BK4" i="10"/>
  <c r="A3" i="15"/>
  <c r="AT82" i="9" l="1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B4" i="7" l="1"/>
  <c r="A22" i="13" l="1"/>
  <c r="A18" i="13" s="1"/>
  <c r="A1" i="13"/>
  <c r="A5" i="13" l="1"/>
  <c r="A6" i="13"/>
  <c r="A13" i="13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BF32" i="10"/>
  <c r="BH32" i="10"/>
  <c r="BJ32" i="10"/>
  <c r="AN35" i="10"/>
  <c r="AP35" i="10"/>
  <c r="AR35" i="10"/>
  <c r="AT35" i="10"/>
  <c r="AV35" i="10"/>
  <c r="AX35" i="10"/>
  <c r="AZ35" i="10"/>
  <c r="BB35" i="10"/>
  <c r="BD35" i="10"/>
  <c r="BF35" i="10"/>
  <c r="BH35" i="10"/>
  <c r="BJ35" i="10"/>
  <c r="AN38" i="10"/>
  <c r="AP38" i="10"/>
  <c r="AR38" i="10"/>
  <c r="AT38" i="10"/>
  <c r="AV38" i="10"/>
  <c r="AX38" i="10"/>
  <c r="AZ38" i="10"/>
  <c r="BB38" i="10"/>
  <c r="BD38" i="10"/>
  <c r="BF38" i="10"/>
  <c r="BH38" i="10"/>
  <c r="BJ38" i="10"/>
  <c r="AO32" i="10"/>
  <c r="AQ32" i="10"/>
  <c r="AS32" i="10"/>
  <c r="AU32" i="10"/>
  <c r="AW32" i="10"/>
  <c r="AY32" i="10"/>
  <c r="BA32" i="10"/>
  <c r="BC32" i="10"/>
  <c r="BE32" i="10"/>
  <c r="BG32" i="10"/>
  <c r="BI32" i="10"/>
  <c r="AO35" i="10"/>
  <c r="AQ35" i="10"/>
  <c r="AS35" i="10"/>
  <c r="AU35" i="10"/>
  <c r="AW35" i="10"/>
  <c r="AY35" i="10"/>
  <c r="BA35" i="10"/>
  <c r="BC35" i="10"/>
  <c r="BE35" i="10"/>
  <c r="BG35" i="10"/>
  <c r="BI35" i="10"/>
  <c r="AO38" i="10"/>
  <c r="AQ38" i="10"/>
  <c r="AS38" i="10"/>
  <c r="AU38" i="10"/>
  <c r="AW38" i="10"/>
  <c r="AY38" i="10"/>
  <c r="BA38" i="10"/>
  <c r="BC38" i="10"/>
  <c r="BE38" i="10"/>
  <c r="BG38" i="10"/>
  <c r="BI38" i="10"/>
  <c r="AN41" i="10"/>
  <c r="AP41" i="10"/>
  <c r="AR41" i="10"/>
  <c r="AT41" i="10"/>
  <c r="AV41" i="10"/>
  <c r="AX41" i="10"/>
  <c r="AZ41" i="10"/>
  <c r="BB41" i="10"/>
  <c r="BD41" i="10"/>
  <c r="BF41" i="10"/>
  <c r="BH41" i="10"/>
  <c r="BJ41" i="10"/>
  <c r="AN44" i="10"/>
  <c r="AP44" i="10"/>
  <c r="AR44" i="10"/>
  <c r="AT44" i="10"/>
  <c r="AV44" i="10"/>
  <c r="AX44" i="10"/>
  <c r="AZ44" i="10"/>
  <c r="BB44" i="10"/>
  <c r="BD44" i="10"/>
  <c r="BF44" i="10"/>
  <c r="BH44" i="10"/>
  <c r="BJ44" i="10"/>
  <c r="BD59" i="10"/>
  <c r="BF59" i="10"/>
  <c r="BH59" i="10"/>
  <c r="BJ59" i="10"/>
  <c r="AN62" i="10"/>
  <c r="AP62" i="10"/>
  <c r="AR62" i="10"/>
  <c r="AT62" i="10"/>
  <c r="AV62" i="10"/>
  <c r="AX62" i="10"/>
  <c r="AZ62" i="10"/>
  <c r="BB62" i="10"/>
  <c r="BD62" i="10"/>
  <c r="BF62" i="10"/>
  <c r="BH62" i="10"/>
  <c r="BJ62" i="10"/>
  <c r="AO41" i="10"/>
  <c r="AQ41" i="10"/>
  <c r="AS41" i="10"/>
  <c r="AU41" i="10"/>
  <c r="AW41" i="10"/>
  <c r="AY41" i="10"/>
  <c r="BA41" i="10"/>
  <c r="BC41" i="10"/>
  <c r="BE41" i="10"/>
  <c r="BG41" i="10"/>
  <c r="BI41" i="10"/>
  <c r="AO44" i="10"/>
  <c r="AQ44" i="10"/>
  <c r="AS44" i="10"/>
  <c r="AU44" i="10"/>
  <c r="AW44" i="10"/>
  <c r="AY44" i="10"/>
  <c r="BA44" i="10"/>
  <c r="BC44" i="10"/>
  <c r="BE44" i="10"/>
  <c r="BG44" i="10"/>
  <c r="BI44" i="10"/>
  <c r="AN65" i="10"/>
  <c r="AP65" i="10"/>
  <c r="AR65" i="10"/>
  <c r="AT65" i="10"/>
  <c r="AV65" i="10"/>
  <c r="AX65" i="10"/>
  <c r="AZ65" i="10"/>
  <c r="BB65" i="10"/>
  <c r="BD65" i="10"/>
  <c r="BF65" i="10"/>
  <c r="BH65" i="10"/>
  <c r="BJ65" i="10"/>
  <c r="AN71" i="10"/>
  <c r="AP71" i="10"/>
  <c r="AR71" i="10"/>
  <c r="AT71" i="10"/>
  <c r="AV71" i="10"/>
  <c r="AX71" i="10"/>
  <c r="AZ71" i="10"/>
  <c r="BB71" i="10"/>
  <c r="BD71" i="10"/>
  <c r="BF71" i="10"/>
  <c r="BH71" i="10"/>
  <c r="BJ71" i="10"/>
  <c r="AN47" i="10"/>
  <c r="AP47" i="10"/>
  <c r="AR47" i="10"/>
  <c r="AT47" i="10"/>
  <c r="AV47" i="10"/>
  <c r="AX47" i="10"/>
  <c r="AZ47" i="10"/>
  <c r="BB47" i="10"/>
  <c r="BD47" i="10"/>
  <c r="BF47" i="10"/>
  <c r="BH47" i="10"/>
  <c r="BJ47" i="10"/>
  <c r="AN50" i="10"/>
  <c r="AP50" i="10"/>
  <c r="AR50" i="10"/>
  <c r="AT50" i="10"/>
  <c r="AV50" i="10"/>
  <c r="AX50" i="10"/>
  <c r="AZ50" i="10"/>
  <c r="BB50" i="10"/>
  <c r="BD50" i="10"/>
  <c r="BF50" i="10"/>
  <c r="BH50" i="10"/>
  <c r="BJ50" i="10"/>
  <c r="AN53" i="10"/>
  <c r="AP53" i="10"/>
  <c r="AR53" i="10"/>
  <c r="AT53" i="10"/>
  <c r="AV53" i="10"/>
  <c r="AX53" i="10"/>
  <c r="AZ53" i="10"/>
  <c r="BB53" i="10"/>
  <c r="BD53" i="10"/>
  <c r="BF53" i="10"/>
  <c r="BH53" i="10"/>
  <c r="BJ53" i="10"/>
  <c r="AN56" i="10"/>
  <c r="AP56" i="10"/>
  <c r="AR56" i="10"/>
  <c r="AT56" i="10"/>
  <c r="AV56" i="10"/>
  <c r="AX56" i="10"/>
  <c r="AZ56" i="10"/>
  <c r="BB56" i="10"/>
  <c r="BD56" i="10"/>
  <c r="BF56" i="10"/>
  <c r="BH56" i="10"/>
  <c r="BJ56" i="10"/>
  <c r="AN59" i="10"/>
  <c r="AP59" i="10"/>
  <c r="AR59" i="10"/>
  <c r="AT59" i="10"/>
  <c r="AV59" i="10"/>
  <c r="AX59" i="10"/>
  <c r="AZ59" i="10"/>
  <c r="BB59" i="10"/>
  <c r="AO47" i="10"/>
  <c r="AQ47" i="10"/>
  <c r="AS47" i="10"/>
  <c r="AU47" i="10"/>
  <c r="AW47" i="10"/>
  <c r="AY47" i="10"/>
  <c r="BA47" i="10"/>
  <c r="BC47" i="10"/>
  <c r="BE47" i="10"/>
  <c r="BG47" i="10"/>
  <c r="BI47" i="10"/>
  <c r="AO50" i="10"/>
  <c r="AQ50" i="10"/>
  <c r="AS50" i="10"/>
  <c r="AU50" i="10"/>
  <c r="AW50" i="10"/>
  <c r="AY50" i="10"/>
  <c r="BA50" i="10"/>
  <c r="BC50" i="10"/>
  <c r="BE50" i="10"/>
  <c r="BG50" i="10"/>
  <c r="BI50" i="10"/>
  <c r="AO53" i="10"/>
  <c r="AQ53" i="10"/>
  <c r="AS53" i="10"/>
  <c r="AU53" i="10"/>
  <c r="AW53" i="10"/>
  <c r="AY53" i="10"/>
  <c r="BA53" i="10"/>
  <c r="BC53" i="10"/>
  <c r="BE53" i="10"/>
  <c r="BG53" i="10"/>
  <c r="BI53" i="10"/>
  <c r="AO56" i="10"/>
  <c r="AQ56" i="10"/>
  <c r="AS56" i="10"/>
  <c r="AU56" i="10"/>
  <c r="AW56" i="10"/>
  <c r="AY56" i="10"/>
  <c r="BA56" i="10"/>
  <c r="BC56" i="10"/>
  <c r="BE56" i="10"/>
  <c r="BG56" i="10"/>
  <c r="BI56" i="10"/>
  <c r="AN68" i="10"/>
  <c r="AP68" i="10"/>
  <c r="AR68" i="10"/>
  <c r="AT68" i="10"/>
  <c r="AV68" i="10"/>
  <c r="AX68" i="10"/>
  <c r="AZ68" i="10"/>
  <c r="BB68" i="10"/>
  <c r="BD68" i="10"/>
  <c r="BF68" i="10"/>
  <c r="BH68" i="10"/>
  <c r="BJ68" i="10"/>
  <c r="AO59" i="10"/>
  <c r="AQ59" i="10"/>
  <c r="AS59" i="10"/>
  <c r="AU59" i="10"/>
  <c r="AW59" i="10"/>
  <c r="AY59" i="10"/>
  <c r="BA59" i="10"/>
  <c r="BC59" i="10"/>
  <c r="BE59" i="10"/>
  <c r="BG59" i="10"/>
  <c r="BI59" i="10"/>
  <c r="AO62" i="10"/>
  <c r="AQ62" i="10"/>
  <c r="AS62" i="10"/>
  <c r="AU62" i="10"/>
  <c r="AW62" i="10"/>
  <c r="AY62" i="10"/>
  <c r="BA62" i="10"/>
  <c r="BC62" i="10"/>
  <c r="BE62" i="10"/>
  <c r="BG62" i="10"/>
  <c r="BI62" i="10"/>
  <c r="AO65" i="10"/>
  <c r="AQ65" i="10"/>
  <c r="AS65" i="10"/>
  <c r="AU65" i="10"/>
  <c r="AW65" i="10"/>
  <c r="AY65" i="10"/>
  <c r="BA65" i="10"/>
  <c r="BC65" i="10"/>
  <c r="BE65" i="10"/>
  <c r="BG65" i="10"/>
  <c r="BI65" i="10"/>
  <c r="AO68" i="10"/>
  <c r="AQ68" i="10"/>
  <c r="AS68" i="10"/>
  <c r="AU68" i="10"/>
  <c r="AW68" i="10"/>
  <c r="AY68" i="10"/>
  <c r="BA68" i="10"/>
  <c r="BC68" i="10"/>
  <c r="BE68" i="10"/>
  <c r="BG68" i="10"/>
  <c r="BI68" i="10"/>
  <c r="AN74" i="10"/>
  <c r="AP74" i="10"/>
  <c r="AR74" i="10"/>
  <c r="AT74" i="10"/>
  <c r="AV74" i="10"/>
  <c r="AX74" i="10"/>
  <c r="AZ74" i="10"/>
  <c r="BB74" i="10"/>
  <c r="BD74" i="10"/>
  <c r="BF74" i="10"/>
  <c r="BH74" i="10"/>
  <c r="BJ74" i="10"/>
  <c r="AO71" i="10"/>
  <c r="AQ71" i="10"/>
  <c r="AS71" i="10"/>
  <c r="AU71" i="10"/>
  <c r="AW71" i="10"/>
  <c r="AY71" i="10"/>
  <c r="BA71" i="10"/>
  <c r="BC71" i="10"/>
  <c r="BE71" i="10"/>
  <c r="BG71" i="10"/>
  <c r="BI71" i="10"/>
  <c r="AO74" i="10"/>
  <c r="AQ74" i="10"/>
  <c r="AS74" i="10"/>
  <c r="AU74" i="10"/>
  <c r="AW74" i="10"/>
  <c r="AY74" i="10"/>
  <c r="BA74" i="10"/>
  <c r="BC74" i="10"/>
  <c r="BE74" i="10"/>
  <c r="AN77" i="10"/>
  <c r="AP77" i="10"/>
  <c r="AR77" i="10"/>
  <c r="AT77" i="10"/>
  <c r="AV77" i="10"/>
  <c r="AX77" i="10"/>
  <c r="AZ77" i="10"/>
  <c r="BB77" i="10"/>
  <c r="BD77" i="10"/>
  <c r="BF77" i="10"/>
  <c r="BH77" i="10"/>
  <c r="BJ77" i="10"/>
  <c r="BG74" i="10"/>
  <c r="BI74" i="10"/>
  <c r="AO77" i="10"/>
  <c r="AQ77" i="10"/>
  <c r="AS77" i="10"/>
  <c r="AU77" i="10"/>
  <c r="AW77" i="10"/>
  <c r="AY77" i="10"/>
  <c r="BA77" i="10"/>
  <c r="BC77" i="10"/>
  <c r="BE77" i="10"/>
  <c r="BG77" i="10"/>
  <c r="BI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BF80" i="10"/>
  <c r="BH80" i="10"/>
  <c r="BJ80" i="10"/>
  <c r="BE80" i="10"/>
  <c r="BG80" i="10"/>
  <c r="BI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U4" i="13" l="1"/>
  <c r="U3" i="13"/>
  <c r="W4" i="13"/>
  <c r="W3" i="13"/>
  <c r="Y4" i="13"/>
  <c r="Y3" i="13"/>
  <c r="AC4" i="13"/>
  <c r="AC3" i="13"/>
  <c r="V3" i="13"/>
  <c r="V4" i="13"/>
  <c r="X3" i="13"/>
  <c r="X4" i="13"/>
  <c r="Z3" i="13"/>
  <c r="Z4" i="13"/>
  <c r="AB3" i="13"/>
  <c r="AB4" i="13"/>
  <c r="AA4" i="13"/>
  <c r="AA3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AT3" i="9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AT4" i="9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AT5" i="9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AT6" i="9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AT7" i="9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AT8" i="9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C89" i="10"/>
  <c r="A89" i="10" s="1"/>
  <c r="AT9" i="9" s="1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BJ28" i="10"/>
  <c r="BI28" i="10"/>
  <c r="BH28" i="10"/>
  <c r="BG28" i="10"/>
  <c r="BF28" i="10"/>
  <c r="BE28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Y27" i="10"/>
  <c r="BJ27" i="10"/>
  <c r="BI27" i="10"/>
  <c r="BH27" i="10"/>
  <c r="BG27" i="10"/>
  <c r="BF27" i="10"/>
  <c r="AB27" i="10" s="1"/>
  <c r="BE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L27" i="10" s="1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BJ1" i="10"/>
  <c r="BI1" i="10"/>
  <c r="BH1" i="10"/>
  <c r="BG1" i="10"/>
  <c r="BF1" i="10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BJ2" i="10"/>
  <c r="BJ15" i="10" a="1"/>
  <c r="BI2" i="10"/>
  <c r="BH2" i="10"/>
  <c r="BH15" i="10" s="1" a="1"/>
  <c r="BH15" i="10" s="1"/>
  <c r="BG2" i="10"/>
  <c r="BF2" i="10"/>
  <c r="BF7" i="10" s="1"/>
  <c r="BE2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T21" i="9" s="1"/>
  <c r="A125" i="10"/>
  <c r="AT45" i="9" s="1"/>
  <c r="I27" i="10"/>
  <c r="A94" i="10"/>
  <c r="AT14" i="9" s="1"/>
  <c r="A112" i="10"/>
  <c r="AT32" i="9" s="1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BD15" i="10" a="1"/>
  <c r="BD15" i="10" s="1"/>
  <c r="AO7" i="10"/>
  <c r="BE7" i="10"/>
  <c r="BG7" i="10"/>
  <c r="BI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AN7" i="10"/>
  <c r="AP7" i="10"/>
  <c r="AR7" i="10"/>
  <c r="AT7" i="10"/>
  <c r="AV7" i="10"/>
  <c r="AX7" i="10"/>
  <c r="AZ7" i="10"/>
  <c r="BB7" i="10"/>
  <c r="BD7" i="10"/>
  <c r="BH7" i="10"/>
  <c r="BJ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BE13" i="10" a="1"/>
  <c r="BE13" i="10" s="1"/>
  <c r="BE12" i="10" a="1"/>
  <c r="BE12" i="10" s="1"/>
  <c r="BE11" i="10" a="1"/>
  <c r="BE11" i="10" s="1"/>
  <c r="BG13" i="10" a="1"/>
  <c r="BG13" i="10" s="1"/>
  <c r="BG12" i="10" a="1"/>
  <c r="BG12" i="10" s="1"/>
  <c r="BG11" i="10" a="1"/>
  <c r="BG11" i="10" s="1"/>
  <c r="BI13" i="10" a="1"/>
  <c r="BI13" i="10" s="1"/>
  <c r="BI12" i="10" a="1"/>
  <c r="BI12" i="10" s="1"/>
  <c r="BI11" i="10" a="1"/>
  <c r="BI11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F13" i="10" a="1"/>
  <c r="BF13" i="10" s="1"/>
  <c r="BF12" i="10" a="1"/>
  <c r="BF12" i="10" s="1"/>
  <c r="BF11" i="10" a="1"/>
  <c r="BF11" i="10" s="1"/>
  <c r="BH13" i="10" a="1"/>
  <c r="BH13" i="10" s="1"/>
  <c r="BH12" i="10" a="1"/>
  <c r="BH12" i="10" s="1"/>
  <c r="BH11" i="10" a="1"/>
  <c r="BH11" i="10" s="1"/>
  <c r="BJ13" i="10" a="1"/>
  <c r="BJ13" i="10" s="1"/>
  <c r="BJ12" i="10" a="1"/>
  <c r="BJ12" i="10" s="1"/>
  <c r="BJ11" i="10" a="1"/>
  <c r="BJ11" i="10" s="1"/>
  <c r="B7" i="9"/>
  <c r="C7" i="9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BE6" i="10"/>
  <c r="BE4" i="10"/>
  <c r="BE3" i="10"/>
  <c r="BG6" i="10"/>
  <c r="BG4" i="10"/>
  <c r="BG3" i="10"/>
  <c r="BI6" i="10"/>
  <c r="BI4" i="10"/>
  <c r="BI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BF6" i="10"/>
  <c r="BF4" i="10"/>
  <c r="BF3" i="10"/>
  <c r="BH6" i="10"/>
  <c r="BH4" i="10"/>
  <c r="BH3" i="10"/>
  <c r="BJ6" i="10"/>
  <c r="BJ4" i="10"/>
  <c r="BJ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BE24" i="10" a="1"/>
  <c r="BE24" i="10" s="1"/>
  <c r="BE26" i="10" a="1"/>
  <c r="BE26" i="10" s="1"/>
  <c r="BE16" i="10" a="1"/>
  <c r="BE16" i="10" s="1"/>
  <c r="BE18" i="10" a="1"/>
  <c r="BE18" i="10" s="1"/>
  <c r="BE17" i="10" a="1"/>
  <c r="BE17" i="10" s="1"/>
  <c r="BE14" i="10" a="1"/>
  <c r="BE14" i="10" s="1"/>
  <c r="BE25" i="10" a="1"/>
  <c r="BE25" i="10" s="1"/>
  <c r="BE23" i="10" a="1"/>
  <c r="BE23" i="10" s="1"/>
  <c r="BE10" i="10" a="1"/>
  <c r="BE10" i="10" s="1"/>
  <c r="BE9" i="10" a="1"/>
  <c r="BE9" i="10" s="1"/>
  <c r="BE8" i="10" a="1"/>
  <c r="BE8" i="10" s="1"/>
  <c r="BE22" i="10" a="1"/>
  <c r="BE22" i="10" s="1"/>
  <c r="BE21" i="10" a="1"/>
  <c r="BE21" i="10" s="1"/>
  <c r="BE20" i="10" a="1"/>
  <c r="BE20" i="10" s="1"/>
  <c r="BE19" i="10" a="1"/>
  <c r="BE19" i="10" s="1"/>
  <c r="BE5" i="10" a="1"/>
  <c r="BE5" i="10" s="1"/>
  <c r="BG24" i="10" a="1"/>
  <c r="BG24" i="10" s="1"/>
  <c r="BG26" i="10" a="1"/>
  <c r="BG26" i="10" s="1"/>
  <c r="BG16" i="10" a="1"/>
  <c r="BG16" i="10" s="1"/>
  <c r="BG18" i="10" a="1"/>
  <c r="BG18" i="10" s="1"/>
  <c r="BG17" i="10" a="1"/>
  <c r="BG17" i="10" s="1"/>
  <c r="BG14" i="10" a="1"/>
  <c r="BG14" i="10" s="1"/>
  <c r="BG25" i="10" a="1"/>
  <c r="BG25" i="10" s="1"/>
  <c r="BG23" i="10" a="1"/>
  <c r="BG23" i="10" s="1"/>
  <c r="BG10" i="10" a="1"/>
  <c r="BG10" i="10" s="1"/>
  <c r="BG9" i="10" a="1"/>
  <c r="BG9" i="10" s="1"/>
  <c r="BG8" i="10" a="1"/>
  <c r="BG8" i="10" s="1"/>
  <c r="BG22" i="10" a="1"/>
  <c r="BG22" i="10" s="1"/>
  <c r="BG21" i="10" a="1"/>
  <c r="BG21" i="10" s="1"/>
  <c r="BG20" i="10" a="1"/>
  <c r="BG20" i="10" s="1"/>
  <c r="BG19" i="10" a="1"/>
  <c r="BG19" i="10" s="1"/>
  <c r="BG5" i="10" a="1"/>
  <c r="BG5" i="10" s="1"/>
  <c r="BI24" i="10" a="1"/>
  <c r="BI24" i="10" s="1"/>
  <c r="BI26" i="10" a="1"/>
  <c r="BI26" i="10" s="1"/>
  <c r="BI16" i="10" a="1"/>
  <c r="BI16" i="10" s="1"/>
  <c r="BI18" i="10" a="1"/>
  <c r="BI18" i="10" s="1"/>
  <c r="BI17" i="10" a="1"/>
  <c r="BI17" i="10" s="1"/>
  <c r="BI14" i="10" a="1"/>
  <c r="BI14" i="10" s="1"/>
  <c r="BI25" i="10" a="1"/>
  <c r="BI25" i="10" s="1"/>
  <c r="BI23" i="10" a="1"/>
  <c r="BI23" i="10" s="1"/>
  <c r="BI10" i="10" a="1"/>
  <c r="BI10" i="10" s="1"/>
  <c r="BI9" i="10" a="1"/>
  <c r="BI9" i="10" s="1"/>
  <c r="BI8" i="10" a="1"/>
  <c r="BI8" i="10" s="1"/>
  <c r="BI22" i="10" a="1"/>
  <c r="BI22" i="10" s="1"/>
  <c r="BI21" i="10" a="1"/>
  <c r="BI21" i="10" s="1"/>
  <c r="BI20" i="10" a="1"/>
  <c r="BI20" i="10" s="1"/>
  <c r="BI19" i="10" a="1"/>
  <c r="BI19" i="10" s="1"/>
  <c r="BI5" i="10" a="1"/>
  <c r="BI5" i="10" s="1"/>
  <c r="W24" i="10"/>
  <c r="P14" i="4" s="1"/>
  <c r="W23" i="10"/>
  <c r="W8" i="10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BE15" i="10" a="1"/>
  <c r="BE15" i="10" s="1"/>
  <c r="BF16" i="10" a="1"/>
  <c r="BF16" i="10" s="1"/>
  <c r="BF24" i="10" a="1"/>
  <c r="BF24" i="10" s="1"/>
  <c r="BF26" i="10" a="1"/>
  <c r="BF26" i="10" s="1"/>
  <c r="BF25" i="10" a="1"/>
  <c r="BF25" i="10" s="1"/>
  <c r="BF23" i="10" a="1"/>
  <c r="BF23" i="10" s="1"/>
  <c r="BF18" i="10" a="1"/>
  <c r="BF18" i="10" s="1"/>
  <c r="BF17" i="10" a="1"/>
  <c r="BF17" i="10" s="1"/>
  <c r="BF14" i="10" a="1"/>
  <c r="BF14" i="10" s="1"/>
  <c r="BF10" i="10" a="1"/>
  <c r="BF10" i="10" s="1"/>
  <c r="BF9" i="10" a="1"/>
  <c r="BF9" i="10" s="1"/>
  <c r="BF8" i="10" a="1"/>
  <c r="BF8" i="10" s="1"/>
  <c r="BF22" i="10" a="1"/>
  <c r="BF22" i="10" s="1"/>
  <c r="BF21" i="10" a="1"/>
  <c r="BF21" i="10" s="1"/>
  <c r="BF5" i="10" a="1"/>
  <c r="BF5" i="10" s="1"/>
  <c r="BF20" i="10" a="1"/>
  <c r="BF20" i="10" s="1"/>
  <c r="BF19" i="10" a="1"/>
  <c r="BF19" i="10" s="1"/>
  <c r="BG15" i="10" a="1"/>
  <c r="BG15" i="10" s="1"/>
  <c r="BH16" i="10" a="1"/>
  <c r="BH16" i="10" s="1"/>
  <c r="BH24" i="10" a="1"/>
  <c r="BH24" i="10" s="1"/>
  <c r="BH26" i="10" a="1"/>
  <c r="BH26" i="10" s="1"/>
  <c r="BH25" i="10" a="1"/>
  <c r="BH25" i="10" s="1"/>
  <c r="BH23" i="10" a="1"/>
  <c r="BH23" i="10" s="1"/>
  <c r="BH18" i="10" a="1"/>
  <c r="BH18" i="10" s="1"/>
  <c r="BH17" i="10" a="1"/>
  <c r="BH17" i="10" s="1"/>
  <c r="BH14" i="10" a="1"/>
  <c r="BH14" i="10" s="1"/>
  <c r="BH10" i="10" a="1"/>
  <c r="BH10" i="10" s="1"/>
  <c r="BH9" i="10" a="1"/>
  <c r="BH9" i="10" s="1"/>
  <c r="BH8" i="10" a="1"/>
  <c r="BH8" i="10" s="1"/>
  <c r="BH22" i="10" a="1"/>
  <c r="BH22" i="10" s="1"/>
  <c r="BH21" i="10" a="1"/>
  <c r="BH21" i="10" s="1"/>
  <c r="BH5" i="10" a="1"/>
  <c r="BH5" i="10" s="1"/>
  <c r="BH20" i="10" a="1"/>
  <c r="BH20" i="10" s="1"/>
  <c r="BH19" i="10" a="1"/>
  <c r="BH19" i="10" s="1"/>
  <c r="BI15" i="10" a="1"/>
  <c r="BI15" i="10" s="1"/>
  <c r="BJ16" i="10" a="1"/>
  <c r="BJ16" i="10" s="1"/>
  <c r="BJ24" i="10" a="1"/>
  <c r="BJ24" i="10" s="1"/>
  <c r="BJ26" i="10" a="1"/>
  <c r="BJ26" i="10" s="1"/>
  <c r="BJ25" i="10" a="1"/>
  <c r="BJ25" i="10" s="1"/>
  <c r="BJ23" i="10" a="1"/>
  <c r="BJ23" i="10" s="1"/>
  <c r="BJ18" i="10" a="1"/>
  <c r="BJ18" i="10" s="1"/>
  <c r="BJ17" i="10" a="1"/>
  <c r="BJ17" i="10" s="1"/>
  <c r="BJ14" i="10" a="1"/>
  <c r="BJ14" i="10" s="1"/>
  <c r="BJ10" i="10" a="1"/>
  <c r="BJ10" i="10" s="1"/>
  <c r="BJ9" i="10" a="1"/>
  <c r="BJ9" i="10" s="1"/>
  <c r="BJ8" i="10" a="1"/>
  <c r="BJ8" i="10" s="1"/>
  <c r="BJ22" i="10" a="1"/>
  <c r="BJ22" i="10" s="1"/>
  <c r="BJ21" i="10" a="1"/>
  <c r="BJ21" i="10" s="1"/>
  <c r="BJ5" i="10" a="1"/>
  <c r="BJ5" i="10" s="1"/>
  <c r="BJ20" i="10" a="1"/>
  <c r="BJ20" i="10" s="1"/>
  <c r="BJ19" i="10" a="1"/>
  <c r="BJ19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T22" i="9" s="1"/>
  <c r="A128" i="10"/>
  <c r="AT48" i="9" s="1"/>
  <c r="A90" i="10"/>
  <c r="AT10" i="9" s="1"/>
  <c r="A106" i="10"/>
  <c r="AT26" i="9" s="1"/>
  <c r="A136" i="10"/>
  <c r="A141" i="10"/>
  <c r="A109" i="10"/>
  <c r="AT29" i="9" s="1"/>
  <c r="Q30" i="10"/>
  <c r="A98" i="10"/>
  <c r="AT18" i="9" s="1"/>
  <c r="A120" i="10"/>
  <c r="AT40" i="9" s="1"/>
  <c r="AE71" i="10"/>
  <c r="A144" i="10"/>
  <c r="N42" i="10"/>
  <c r="Y30" i="10"/>
  <c r="A95" i="10"/>
  <c r="AT15" i="9" s="1"/>
  <c r="A99" i="10"/>
  <c r="AT19" i="9" s="1"/>
  <c r="A103" i="10"/>
  <c r="AT23" i="9" s="1"/>
  <c r="A107" i="10"/>
  <c r="AT27" i="9" s="1"/>
  <c r="A113" i="10"/>
  <c r="AT33" i="9" s="1"/>
  <c r="A121" i="10"/>
  <c r="AT41" i="9" s="1"/>
  <c r="A129" i="10"/>
  <c r="AT49" i="9" s="1"/>
  <c r="A137" i="10"/>
  <c r="A145" i="10"/>
  <c r="A153" i="10"/>
  <c r="A161" i="10"/>
  <c r="A148" i="10"/>
  <c r="A156" i="10"/>
  <c r="A96" i="10"/>
  <c r="AT16" i="9" s="1"/>
  <c r="A100" i="10"/>
  <c r="AT20" i="9" s="1"/>
  <c r="A111" i="10"/>
  <c r="AT31" i="9" s="1"/>
  <c r="A108" i="10"/>
  <c r="AT28" i="9" s="1"/>
  <c r="A116" i="10"/>
  <c r="AT36" i="9" s="1"/>
  <c r="A132" i="10"/>
  <c r="AT52" i="9" s="1"/>
  <c r="AI71" i="10"/>
  <c r="A152" i="10"/>
  <c r="A149" i="10"/>
  <c r="A133" i="10"/>
  <c r="A117" i="10"/>
  <c r="AT37" i="9" s="1"/>
  <c r="A105" i="10"/>
  <c r="AT25" i="9" s="1"/>
  <c r="A97" i="10"/>
  <c r="AT17" i="9" s="1"/>
  <c r="U30" i="10"/>
  <c r="A92" i="10"/>
  <c r="AT12" i="9" s="1"/>
  <c r="A104" i="10"/>
  <c r="AT24" i="9" s="1"/>
  <c r="A124" i="10"/>
  <c r="AT44" i="9" s="1"/>
  <c r="A140" i="10"/>
  <c r="AG71" i="10"/>
  <c r="AC71" i="10"/>
  <c r="S30" i="10"/>
  <c r="T42" i="10"/>
  <c r="X42" i="10"/>
  <c r="A91" i="10"/>
  <c r="AT11" i="9" s="1"/>
  <c r="M30" i="10"/>
  <c r="A162" i="10"/>
  <c r="A158" i="10"/>
  <c r="A154" i="10"/>
  <c r="A150" i="10"/>
  <c r="A146" i="10"/>
  <c r="A142" i="10"/>
  <c r="A138" i="10"/>
  <c r="A134" i="10"/>
  <c r="A130" i="10"/>
  <c r="A126" i="10"/>
  <c r="AT46" i="9" s="1"/>
  <c r="A122" i="10"/>
  <c r="AT42" i="9" s="1"/>
  <c r="A118" i="10"/>
  <c r="AT38" i="9" s="1"/>
  <c r="A114" i="10"/>
  <c r="AT34" i="9" s="1"/>
  <c r="A110" i="10"/>
  <c r="AT30" i="9" s="1"/>
  <c r="A159" i="10"/>
  <c r="A155" i="10"/>
  <c r="A151" i="10"/>
  <c r="A147" i="10"/>
  <c r="A143" i="10"/>
  <c r="A139" i="10"/>
  <c r="A135" i="10"/>
  <c r="A131" i="10"/>
  <c r="AT51" i="9" s="1"/>
  <c r="A127" i="10"/>
  <c r="AT47" i="9" s="1"/>
  <c r="A123" i="10"/>
  <c r="AT43" i="9" s="1"/>
  <c r="A119" i="10"/>
  <c r="AT39" i="9" s="1"/>
  <c r="A115" i="10"/>
  <c r="AT35" i="9" s="1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L29" i="10" s="1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Y29" i="10" s="1"/>
  <c r="A93" i="10"/>
  <c r="AT13" i="9" s="1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BJ1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AT50" i="9" l="1"/>
  <c r="H124" i="10"/>
  <c r="H126" i="10"/>
  <c r="H128" i="10"/>
  <c r="H130" i="10"/>
  <c r="H132" i="10"/>
  <c r="H90" i="10"/>
  <c r="H92" i="10"/>
  <c r="H94" i="10"/>
  <c r="H96" i="10"/>
  <c r="H98" i="10"/>
  <c r="H100" i="10"/>
  <c r="H102" i="10"/>
  <c r="H104" i="10"/>
  <c r="H106" i="10"/>
  <c r="H108" i="10"/>
  <c r="H110" i="10"/>
  <c r="H112" i="10"/>
  <c r="H114" i="10"/>
  <c r="H116" i="10"/>
  <c r="H118" i="10"/>
  <c r="H120" i="10"/>
  <c r="H122" i="10"/>
  <c r="E11" i="12"/>
  <c r="AA22" i="13"/>
  <c r="AC22" i="13"/>
  <c r="Y22" i="13"/>
  <c r="W22" i="13"/>
  <c r="U22" i="13"/>
  <c r="B9" i="7"/>
  <c r="C9" i="7"/>
  <c r="D9" i="7" s="1"/>
  <c r="I7" i="10"/>
  <c r="B6" i="11"/>
  <c r="K7" i="10"/>
  <c r="AF71" i="10"/>
  <c r="AD2" i="5"/>
  <c r="AB22" i="13"/>
  <c r="Z22" i="13"/>
  <c r="X22" i="13"/>
  <c r="V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Z13" i="9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AC35" i="9" s="1"/>
  <c r="AJ35" i="9" s="1"/>
  <c r="Y37" i="9"/>
  <c r="AA39" i="9"/>
  <c r="X39" i="9"/>
  <c r="Z41" i="9"/>
  <c r="AG41" i="9" s="1"/>
  <c r="AB43" i="9"/>
  <c r="Y45" i="9"/>
  <c r="AG45" i="9" s="1"/>
  <c r="AA47" i="9"/>
  <c r="X47" i="9"/>
  <c r="Z49" i="9"/>
  <c r="AB51" i="9"/>
  <c r="AC51" i="9" s="1"/>
  <c r="AJ51" i="9" s="1"/>
  <c r="Y53" i="9"/>
  <c r="AA55" i="9"/>
  <c r="X55" i="9"/>
  <c r="Z57" i="9"/>
  <c r="AC57" i="9" s="1"/>
  <c r="AJ57" i="9" s="1"/>
  <c r="AB59" i="9"/>
  <c r="Y61" i="9"/>
  <c r="AI61" i="9" s="1"/>
  <c r="AP61" i="9" s="1"/>
  <c r="AA63" i="9"/>
  <c r="X63" i="9"/>
  <c r="Z65" i="9"/>
  <c r="AB67" i="9"/>
  <c r="AC67" i="9" s="1"/>
  <c r="AJ67" i="9" s="1"/>
  <c r="Y69" i="9"/>
  <c r="AA71" i="9"/>
  <c r="AB71" i="9"/>
  <c r="X71" i="9"/>
  <c r="Y73" i="9"/>
  <c r="Z73" i="9"/>
  <c r="AA75" i="9"/>
  <c r="AB75" i="9"/>
  <c r="X75" i="9"/>
  <c r="Y77" i="9"/>
  <c r="Z77" i="9"/>
  <c r="AA79" i="9"/>
  <c r="AB79" i="9"/>
  <c r="X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AC14" i="9" s="1"/>
  <c r="AJ14" i="9" s="1"/>
  <c r="X16" i="9"/>
  <c r="Z18" i="9"/>
  <c r="AC18" i="9" s="1"/>
  <c r="AJ18" i="9" s="1"/>
  <c r="AB20" i="9"/>
  <c r="Y20" i="9"/>
  <c r="AA22" i="9"/>
  <c r="X24" i="9"/>
  <c r="AC24" i="9" s="1"/>
  <c r="AJ24" i="9" s="1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A56" i="9"/>
  <c r="AB58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AB78" i="9"/>
  <c r="X78" i="9"/>
  <c r="Y78" i="9"/>
  <c r="Z80" i="9"/>
  <c r="AA80" i="9"/>
  <c r="AB82" i="9"/>
  <c r="X82" i="9"/>
  <c r="Y82" i="9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I68" i="10"/>
  <c r="X4" i="5"/>
  <c r="Z4" i="5"/>
  <c r="AB4" i="5"/>
  <c r="AB24" i="5" s="1"/>
  <c r="A12" i="5"/>
  <c r="W4" i="5"/>
  <c r="W24" i="5" s="1"/>
  <c r="Y4" i="5"/>
  <c r="Y24" i="5" s="1"/>
  <c r="AA4" i="5"/>
  <c r="AA24" i="5" s="1"/>
  <c r="AC4" i="5"/>
  <c r="AC24" i="5" s="1"/>
  <c r="AC81" i="9"/>
  <c r="AJ81" i="9" s="1"/>
  <c r="AC77" i="9"/>
  <c r="AJ77" i="9" s="1"/>
  <c r="AC73" i="9"/>
  <c r="AJ73" i="9" s="1"/>
  <c r="AC69" i="9"/>
  <c r="AJ69" i="9" s="1"/>
  <c r="AC65" i="9"/>
  <c r="AJ65" i="9" s="1"/>
  <c r="AC61" i="9"/>
  <c r="AJ61" i="9" s="1"/>
  <c r="AC5" i="9"/>
  <c r="AJ5" i="9" s="1"/>
  <c r="AC52" i="9"/>
  <c r="AJ52" i="9" s="1"/>
  <c r="AC36" i="9"/>
  <c r="AJ36" i="9" s="1"/>
  <c r="AC28" i="9"/>
  <c r="AJ28" i="9" s="1"/>
  <c r="AC20" i="9"/>
  <c r="AJ20" i="9" s="1"/>
  <c r="AC16" i="9"/>
  <c r="AJ16" i="9" s="1"/>
  <c r="AC12" i="9"/>
  <c r="AJ12" i="9" s="1"/>
  <c r="AC8" i="9"/>
  <c r="AJ8" i="9" s="1"/>
  <c r="AC59" i="9"/>
  <c r="AJ59" i="9" s="1"/>
  <c r="AC55" i="9"/>
  <c r="AJ55" i="9" s="1"/>
  <c r="AC49" i="9"/>
  <c r="AJ49" i="9" s="1"/>
  <c r="AC45" i="9"/>
  <c r="AJ45" i="9" s="1"/>
  <c r="AC43" i="9"/>
  <c r="AJ43" i="9" s="1"/>
  <c r="AC41" i="9"/>
  <c r="AJ41" i="9" s="1"/>
  <c r="AC37" i="9"/>
  <c r="AJ37" i="9" s="1"/>
  <c r="AC33" i="9"/>
  <c r="AJ33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G81" i="9"/>
  <c r="AG77" i="9"/>
  <c r="AG73" i="9"/>
  <c r="AG69" i="9"/>
  <c r="AG65" i="9"/>
  <c r="AG61" i="9"/>
  <c r="AG59" i="9"/>
  <c r="AG57" i="9"/>
  <c r="AG52" i="9"/>
  <c r="AG50" i="9"/>
  <c r="AG49" i="9"/>
  <c r="AG48" i="9"/>
  <c r="AG46" i="9"/>
  <c r="AG44" i="9"/>
  <c r="AG43" i="9"/>
  <c r="AG42" i="9"/>
  <c r="AG40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1" i="9"/>
  <c r="AP81" i="9" s="1"/>
  <c r="AI77" i="9"/>
  <c r="AP77" i="9" s="1"/>
  <c r="AI74" i="9"/>
  <c r="AP74" i="9" s="1"/>
  <c r="AI72" i="9"/>
  <c r="AP72" i="9" s="1"/>
  <c r="AI70" i="9"/>
  <c r="AP70" i="9" s="1"/>
  <c r="AI69" i="9"/>
  <c r="AP69" i="9" s="1"/>
  <c r="AI68" i="9"/>
  <c r="AP68" i="9" s="1"/>
  <c r="AI66" i="9"/>
  <c r="AP66" i="9" s="1"/>
  <c r="AI65" i="9"/>
  <c r="AP65" i="9" s="1"/>
  <c r="AI64" i="9"/>
  <c r="AP64" i="9" s="1"/>
  <c r="AI62" i="9"/>
  <c r="AP62" i="9" s="1"/>
  <c r="AI60" i="9"/>
  <c r="AP60" i="9" s="1"/>
  <c r="AI59" i="9"/>
  <c r="AP59" i="9" s="1"/>
  <c r="AI58" i="9"/>
  <c r="AP58" i="9" s="1"/>
  <c r="AI56" i="9"/>
  <c r="AP56" i="9" s="1"/>
  <c r="AI54" i="9"/>
  <c r="AP54" i="9" s="1"/>
  <c r="AI48" i="9"/>
  <c r="AP48" i="9" s="1"/>
  <c r="AI46" i="9"/>
  <c r="AP46" i="9" s="1"/>
  <c r="AI44" i="9"/>
  <c r="AP44" i="9" s="1"/>
  <c r="AI43" i="9"/>
  <c r="AP43" i="9" s="1"/>
  <c r="AI42" i="9"/>
  <c r="AP42" i="9" s="1"/>
  <c r="AI41" i="9"/>
  <c r="AP41" i="9" s="1"/>
  <c r="AI40" i="9"/>
  <c r="AP40" i="9" s="1"/>
  <c r="AI39" i="9"/>
  <c r="AP39" i="9" s="1"/>
  <c r="AI38" i="9"/>
  <c r="AP38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7" i="9"/>
  <c r="AF73" i="9"/>
  <c r="AF69" i="9"/>
  <c r="AF72" i="9"/>
  <c r="AF65" i="9"/>
  <c r="AF63" i="9"/>
  <c r="AF59" i="9"/>
  <c r="AF55" i="9"/>
  <c r="AF44" i="9"/>
  <c r="AF30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42" i="9"/>
  <c r="AF24" i="9"/>
  <c r="AF12" i="9"/>
  <c r="AH81" i="9"/>
  <c r="AO81" i="9" s="1"/>
  <c r="AH77" i="9"/>
  <c r="AO77" i="9" s="1"/>
  <c r="AH75" i="9"/>
  <c r="AO75" i="9" s="1"/>
  <c r="AH71" i="9"/>
  <c r="AO71" i="9" s="1"/>
  <c r="AH69" i="9"/>
  <c r="AO69" i="9" s="1"/>
  <c r="AH67" i="9"/>
  <c r="AO67" i="9" s="1"/>
  <c r="AH65" i="9"/>
  <c r="AO65" i="9" s="1"/>
  <c r="AH63" i="9"/>
  <c r="AO63" i="9" s="1"/>
  <c r="AH59" i="9"/>
  <c r="AO59" i="9" s="1"/>
  <c r="AH57" i="9"/>
  <c r="AO57" i="9" s="1"/>
  <c r="AH55" i="9"/>
  <c r="AO55" i="9" s="1"/>
  <c r="AH51" i="9"/>
  <c r="AO51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5" i="9"/>
  <c r="AO15" i="9" s="1"/>
  <c r="AH12" i="9"/>
  <c r="AO12" i="9" s="1"/>
  <c r="AH46" i="9"/>
  <c r="AO46" i="9" s="1"/>
  <c r="AH38" i="9"/>
  <c r="AO38" i="9" s="1"/>
  <c r="AH30" i="9"/>
  <c r="AO30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F4" i="9"/>
  <c r="Z8" i="5"/>
  <c r="AS29" i="10"/>
  <c r="AU29" i="10"/>
  <c r="BC29" i="10"/>
  <c r="BG29" i="10"/>
  <c r="BI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U29" i="10" s="1"/>
  <c r="AY29" i="10"/>
  <c r="AA28" i="10"/>
  <c r="BE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F7" i="9"/>
  <c r="AQ29" i="10"/>
  <c r="O28" i="10"/>
  <c r="O29" i="10" s="1"/>
  <c r="AT29" i="10"/>
  <c r="AV29" i="10"/>
  <c r="AX29" i="10"/>
  <c r="AZ29" i="10"/>
  <c r="BA29" i="10"/>
  <c r="BB29" i="10"/>
  <c r="Z28" i="10"/>
  <c r="BD29" i="10"/>
  <c r="BF29" i="10"/>
  <c r="BH29" i="10"/>
  <c r="BJ29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C284" i="7" s="1"/>
  <c r="D284" i="7" s="1"/>
  <c r="D285" i="7" s="1"/>
  <c r="Z30" i="10"/>
  <c r="K31" i="10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N15" i="10"/>
  <c r="V15" i="10"/>
  <c r="R22" i="10"/>
  <c r="K13" i="4" s="1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I12" i="9" s="1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B244" i="7"/>
  <c r="C14" i="7"/>
  <c r="D14" i="7" s="1"/>
  <c r="C234" i="8"/>
  <c r="D234" i="8" s="1"/>
  <c r="B69" i="7"/>
  <c r="B174" i="7"/>
  <c r="C124" i="7"/>
  <c r="D124" i="7" s="1"/>
  <c r="C399" i="7"/>
  <c r="D399" i="7" s="1"/>
  <c r="C174" i="7"/>
  <c r="D174" i="7" s="1"/>
  <c r="B14" i="8"/>
  <c r="B24" i="8"/>
  <c r="B9" i="8"/>
  <c r="B154" i="8"/>
  <c r="C119" i="7"/>
  <c r="D119" i="7" s="1"/>
  <c r="C329" i="8"/>
  <c r="D329" i="8" s="1"/>
  <c r="B39" i="8"/>
  <c r="C29" i="8"/>
  <c r="D29" i="8" s="1"/>
  <c r="B199" i="7"/>
  <c r="B384" i="8"/>
  <c r="C24" i="8"/>
  <c r="D24" i="8" s="1"/>
  <c r="C144" i="7"/>
  <c r="D144" i="7" s="1"/>
  <c r="B419" i="7"/>
  <c r="B34" i="8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G4" i="4" s="1"/>
  <c r="G6" i="4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F9" i="7"/>
  <c r="AD9" i="7"/>
  <c r="AB9" i="7"/>
  <c r="Z9" i="7"/>
  <c r="X9" i="7"/>
  <c r="V9" i="7"/>
  <c r="T9" i="7"/>
  <c r="R9" i="7"/>
  <c r="P9" i="7"/>
  <c r="N9" i="7"/>
  <c r="L9" i="7"/>
  <c r="J9" i="7"/>
  <c r="H9" i="7"/>
  <c r="F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N50" i="10"/>
  <c r="X8" i="5"/>
  <c r="AB3" i="5"/>
  <c r="AB7" i="5"/>
  <c r="Z6" i="5"/>
  <c r="Z9" i="5"/>
  <c r="Y9" i="5"/>
  <c r="AC6" i="5"/>
  <c r="AA3" i="5"/>
  <c r="AA8" i="5"/>
  <c r="Y6" i="5"/>
  <c r="W3" i="5"/>
  <c r="Q32" i="10"/>
  <c r="U47" i="10"/>
  <c r="O10" i="13" s="1"/>
  <c r="D6" i="9"/>
  <c r="B6" i="9"/>
  <c r="D5" i="9"/>
  <c r="C5" i="9"/>
  <c r="B5" i="9"/>
  <c r="F4" i="9"/>
  <c r="BF15" i="10" a="1"/>
  <c r="BF15" i="10" s="1"/>
  <c r="J15" i="10" s="1"/>
  <c r="R15" i="10"/>
  <c r="AC44" i="10"/>
  <c r="AE44" i="10"/>
  <c r="AG44" i="10"/>
  <c r="AI44" i="10"/>
  <c r="AH65" i="10"/>
  <c r="C8" i="9"/>
  <c r="E8" i="9"/>
  <c r="G8" i="9"/>
  <c r="I8" i="9"/>
  <c r="K8" i="9"/>
  <c r="M8" i="9"/>
  <c r="O8" i="9"/>
  <c r="C4" i="4"/>
  <c r="C6" i="4" s="1"/>
  <c r="E4" i="4"/>
  <c r="E6" i="4" s="1"/>
  <c r="M4" i="4"/>
  <c r="M6" i="4" s="1"/>
  <c r="O4" i="4"/>
  <c r="O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Q38" i="10" s="1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I15" i="10"/>
  <c r="L15" i="10"/>
  <c r="B8" i="9"/>
  <c r="D8" i="9"/>
  <c r="F8" i="9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Q7" i="10" s="1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275" i="8"/>
  <c r="D225" i="7"/>
  <c r="D145" i="8"/>
  <c r="M22" i="10"/>
  <c r="M21" i="10"/>
  <c r="W65" i="10"/>
  <c r="Q9" i="13" s="1"/>
  <c r="N65" i="10"/>
  <c r="H9" i="13" s="1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M13" i="9"/>
  <c r="D361" i="7"/>
  <c r="D362" i="7" s="1"/>
  <c r="U19" i="5"/>
  <c r="U23" i="5" s="1"/>
  <c r="L13" i="9"/>
  <c r="N13" i="9"/>
  <c r="B13" i="9"/>
  <c r="H50" i="12" a="1"/>
  <c r="H50" i="12" s="1"/>
  <c r="O13" i="9"/>
  <c r="J13" i="9"/>
  <c r="I13" i="9"/>
  <c r="D13" i="9"/>
  <c r="D51" i="7"/>
  <c r="D52" i="7" s="1"/>
  <c r="U16" i="5"/>
  <c r="U20" i="5" s="1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1" i="7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P38" i="10" s="1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190" i="7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220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D35" i="7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410" i="7"/>
  <c r="D240" i="7"/>
  <c r="D20" i="7"/>
  <c r="D145" i="7"/>
  <c r="D25" i="8"/>
  <c r="D330" i="8"/>
  <c r="D120" i="7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Z24" i="5" l="1"/>
  <c r="AH70" i="9"/>
  <c r="AO70" i="9" s="1"/>
  <c r="AH42" i="9"/>
  <c r="AO42" i="9" s="1"/>
  <c r="AF34" i="9"/>
  <c r="AM34" i="9" s="1"/>
  <c r="AF26" i="9"/>
  <c r="AC10" i="9"/>
  <c r="AJ10" i="9" s="1"/>
  <c r="AC79" i="9"/>
  <c r="AJ79" i="9" s="1"/>
  <c r="AC75" i="9"/>
  <c r="AJ75" i="9" s="1"/>
  <c r="AI73" i="9"/>
  <c r="AP73" i="9" s="1"/>
  <c r="AC71" i="9"/>
  <c r="AJ71" i="9" s="1"/>
  <c r="AC63" i="9"/>
  <c r="AJ63" i="9" s="1"/>
  <c r="AC44" i="9"/>
  <c r="AJ44" i="9" s="1"/>
  <c r="AF36" i="9"/>
  <c r="AC32" i="9"/>
  <c r="AJ32" i="9" s="1"/>
  <c r="AF20" i="9"/>
  <c r="AM20" i="9" s="1"/>
  <c r="AH16" i="9"/>
  <c r="AO16" i="9" s="1"/>
  <c r="AC6" i="9"/>
  <c r="AJ6" i="9" s="1"/>
  <c r="AC4" i="9"/>
  <c r="AJ4" i="9" s="1"/>
  <c r="AG55" i="9"/>
  <c r="AN55" i="9" s="1"/>
  <c r="AC47" i="9"/>
  <c r="AJ47" i="9" s="1"/>
  <c r="AC39" i="9"/>
  <c r="AJ39" i="9" s="1"/>
  <c r="AC31" i="9"/>
  <c r="AJ31" i="9" s="1"/>
  <c r="C194" i="7"/>
  <c r="D194" i="7" s="1"/>
  <c r="D195" i="7" s="1"/>
  <c r="C384" i="8"/>
  <c r="D384" i="8" s="1"/>
  <c r="D385" i="8" s="1"/>
  <c r="D386" i="8" s="1"/>
  <c r="D387" i="8" s="1"/>
  <c r="B234" i="7"/>
  <c r="B274" i="7"/>
  <c r="B199" i="8"/>
  <c r="B444" i="8"/>
  <c r="C324" i="8"/>
  <c r="D324" i="8" s="1"/>
  <c r="D325" i="8" s="1"/>
  <c r="B374" i="8"/>
  <c r="B239" i="8"/>
  <c r="B64" i="8"/>
  <c r="C64" i="8"/>
  <c r="D64" i="8" s="1"/>
  <c r="D65" i="8" s="1"/>
  <c r="B59" i="8"/>
  <c r="B354" i="8"/>
  <c r="B404" i="7"/>
  <c r="C444" i="7"/>
  <c r="D444" i="7" s="1"/>
  <c r="D445" i="7" s="1"/>
  <c r="D446" i="7" s="1"/>
  <c r="C404" i="8"/>
  <c r="D404" i="8" s="1"/>
  <c r="D405" i="8" s="1"/>
  <c r="C259" i="8"/>
  <c r="D259" i="8" s="1"/>
  <c r="D260" i="8" s="1"/>
  <c r="C429" i="8"/>
  <c r="D429" i="8" s="1"/>
  <c r="D430" i="8" s="1"/>
  <c r="C339" i="8"/>
  <c r="D339" i="8" s="1"/>
  <c r="D340" i="8" s="1"/>
  <c r="B174" i="8"/>
  <c r="B304" i="7"/>
  <c r="P50" i="10"/>
  <c r="AH4" i="9"/>
  <c r="AO4" i="9" s="1"/>
  <c r="AI4" i="9"/>
  <c r="AP4" i="9" s="1"/>
  <c r="AH26" i="9"/>
  <c r="AO26" i="9" s="1"/>
  <c r="AH34" i="9"/>
  <c r="AO34" i="9" s="1"/>
  <c r="AH10" i="9"/>
  <c r="AO10" i="9" s="1"/>
  <c r="AH14" i="9"/>
  <c r="AO14" i="9" s="1"/>
  <c r="AH61" i="9"/>
  <c r="AO61" i="9" s="1"/>
  <c r="AH73" i="9"/>
  <c r="AO73" i="9" s="1"/>
  <c r="AH79" i="9"/>
  <c r="AO79" i="9" s="1"/>
  <c r="AF10" i="9"/>
  <c r="AM10" i="9" s="1"/>
  <c r="AF51" i="9"/>
  <c r="AF57" i="9"/>
  <c r="AM57" i="9" s="1"/>
  <c r="AF61" i="9"/>
  <c r="AM61" i="9" s="1"/>
  <c r="AF67" i="9"/>
  <c r="AM67" i="9" s="1"/>
  <c r="AF71" i="9"/>
  <c r="AM71" i="9" s="1"/>
  <c r="AF75" i="9"/>
  <c r="AM75" i="9" s="1"/>
  <c r="AF79" i="9"/>
  <c r="AM79" i="9" s="1"/>
  <c r="AI45" i="9"/>
  <c r="AP45" i="9" s="1"/>
  <c r="AI47" i="9"/>
  <c r="AP47" i="9" s="1"/>
  <c r="AI51" i="9"/>
  <c r="AP51" i="9" s="1"/>
  <c r="AI55" i="9"/>
  <c r="AP55" i="9" s="1"/>
  <c r="AI57" i="9"/>
  <c r="AP57" i="9" s="1"/>
  <c r="AI63" i="9"/>
  <c r="AP63" i="9" s="1"/>
  <c r="AI67" i="9"/>
  <c r="AP67" i="9" s="1"/>
  <c r="AI71" i="9"/>
  <c r="AP71" i="9" s="1"/>
  <c r="AI75" i="9"/>
  <c r="AP75" i="9" s="1"/>
  <c r="AI79" i="9"/>
  <c r="AP79" i="9" s="1"/>
  <c r="AG39" i="9"/>
  <c r="AN39" i="9" s="1"/>
  <c r="AG47" i="9"/>
  <c r="AN47" i="9" s="1"/>
  <c r="AG51" i="9"/>
  <c r="AN51" i="9" s="1"/>
  <c r="AG63" i="9"/>
  <c r="AN63" i="9" s="1"/>
  <c r="AG67" i="9"/>
  <c r="AN67" i="9" s="1"/>
  <c r="AG71" i="9"/>
  <c r="AN71" i="9" s="1"/>
  <c r="AG75" i="9"/>
  <c r="AN75" i="9" s="1"/>
  <c r="AG79" i="9"/>
  <c r="AN79" i="9" s="1"/>
  <c r="AC22" i="9"/>
  <c r="AJ22" i="9" s="1"/>
  <c r="AE16" i="9"/>
  <c r="AH74" i="9"/>
  <c r="AO74" i="9" s="1"/>
  <c r="AF66" i="9"/>
  <c r="AM66" i="9" s="1"/>
  <c r="AF64" i="9"/>
  <c r="AM64" i="9" s="1"/>
  <c r="AF62" i="9"/>
  <c r="AF60" i="9"/>
  <c r="AM60" i="9" s="1"/>
  <c r="AC58" i="9"/>
  <c r="AJ58" i="9" s="1"/>
  <c r="AF56" i="9"/>
  <c r="AF54" i="9"/>
  <c r="AM54" i="9" s="1"/>
  <c r="AH52" i="9"/>
  <c r="AO52" i="9" s="1"/>
  <c r="AH50" i="9"/>
  <c r="AO50" i="9" s="1"/>
  <c r="AC48" i="9"/>
  <c r="AJ48" i="9" s="1"/>
  <c r="AC40" i="9"/>
  <c r="AJ40" i="9" s="1"/>
  <c r="AH66" i="9"/>
  <c r="AO66" i="9" s="1"/>
  <c r="AF48" i="9"/>
  <c r="AM48" i="9" s="1"/>
  <c r="AF58" i="9"/>
  <c r="AM58" i="9" s="1"/>
  <c r="M12" i="9"/>
  <c r="N10" i="9"/>
  <c r="L10" i="9"/>
  <c r="K11" i="9"/>
  <c r="J10" i="9"/>
  <c r="M11" i="9"/>
  <c r="N12" i="9"/>
  <c r="K19" i="5"/>
  <c r="AI82" i="9"/>
  <c r="AP82" i="9" s="1"/>
  <c r="AI80" i="9"/>
  <c r="AP80" i="9" s="1"/>
  <c r="AI78" i="9"/>
  <c r="AP78" i="9" s="1"/>
  <c r="AI76" i="9"/>
  <c r="AP76" i="9" s="1"/>
  <c r="AC66" i="9"/>
  <c r="AJ66" i="9" s="1"/>
  <c r="O15" i="10"/>
  <c r="AC82" i="9"/>
  <c r="AJ82" i="9" s="1"/>
  <c r="AC74" i="9"/>
  <c r="AJ74" i="9" s="1"/>
  <c r="X24" i="5"/>
  <c r="F5" i="9"/>
  <c r="C11" i="9" s="1"/>
  <c r="AL16" i="9"/>
  <c r="AL11" i="9"/>
  <c r="F14" i="9"/>
  <c r="B14" i="9"/>
  <c r="M14" i="9"/>
  <c r="AG82" i="9"/>
  <c r="AN82" i="9" s="1"/>
  <c r="AC80" i="9"/>
  <c r="AJ80" i="9" s="1"/>
  <c r="AG78" i="9"/>
  <c r="AN78" i="9" s="1"/>
  <c r="AC76" i="9"/>
  <c r="AJ76" i="9" s="1"/>
  <c r="AG74" i="9"/>
  <c r="AN74" i="9" s="1"/>
  <c r="AC72" i="9"/>
  <c r="AJ72" i="9" s="1"/>
  <c r="AG70" i="9"/>
  <c r="AN70" i="9" s="1"/>
  <c r="AC68" i="9"/>
  <c r="AJ68" i="9" s="1"/>
  <c r="AG66" i="9"/>
  <c r="AN66" i="9" s="1"/>
  <c r="AC64" i="9"/>
  <c r="AJ64" i="9" s="1"/>
  <c r="AG62" i="9"/>
  <c r="AN62" i="9" s="1"/>
  <c r="AC60" i="9"/>
  <c r="AJ60" i="9" s="1"/>
  <c r="AG58" i="9"/>
  <c r="AN58" i="9" s="1"/>
  <c r="AC56" i="9"/>
  <c r="AJ56" i="9" s="1"/>
  <c r="AC54" i="9"/>
  <c r="AJ54" i="9" s="1"/>
  <c r="AC50" i="9"/>
  <c r="AJ50" i="9" s="1"/>
  <c r="AC46" i="9"/>
  <c r="AJ46" i="9" s="1"/>
  <c r="AC42" i="9"/>
  <c r="AJ42" i="9" s="1"/>
  <c r="AC38" i="9"/>
  <c r="AJ38" i="9" s="1"/>
  <c r="AH36" i="9"/>
  <c r="AO36" i="9" s="1"/>
  <c r="AC34" i="9"/>
  <c r="AJ34" i="9" s="1"/>
  <c r="AF32" i="9"/>
  <c r="AM32" i="9" s="1"/>
  <c r="AC30" i="9"/>
  <c r="AJ30" i="9" s="1"/>
  <c r="AF28" i="9"/>
  <c r="AM28" i="9" s="1"/>
  <c r="AC26" i="9"/>
  <c r="AJ26" i="9" s="1"/>
  <c r="AH20" i="9"/>
  <c r="AO20" i="9" s="1"/>
  <c r="AE12" i="9"/>
  <c r="AE4" i="9"/>
  <c r="AE75" i="9"/>
  <c r="AE55" i="9"/>
  <c r="AE39" i="9"/>
  <c r="AE23" i="9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E3" i="9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E70" i="9"/>
  <c r="AE62" i="9"/>
  <c r="AE54" i="9"/>
  <c r="AE46" i="9"/>
  <c r="AE38" i="9"/>
  <c r="AE30" i="9"/>
  <c r="AE76" i="9"/>
  <c r="AE68" i="9"/>
  <c r="AE60" i="9"/>
  <c r="AE52" i="9"/>
  <c r="AE44" i="9"/>
  <c r="AE36" i="9"/>
  <c r="AE28" i="9"/>
  <c r="AE18" i="9"/>
  <c r="AE14" i="9"/>
  <c r="AE6" i="9"/>
  <c r="AE77" i="9"/>
  <c r="AE59" i="9"/>
  <c r="AE43" i="9"/>
  <c r="AE27" i="9"/>
  <c r="AE65" i="9"/>
  <c r="AE57" i="9"/>
  <c r="AE49" i="9"/>
  <c r="AE41" i="9"/>
  <c r="AE33" i="9"/>
  <c r="AE25" i="9"/>
  <c r="AE17" i="9"/>
  <c r="AE13" i="9"/>
  <c r="AE5" i="9"/>
  <c r="AE82" i="9"/>
  <c r="AE74" i="9"/>
  <c r="AE66" i="9"/>
  <c r="AE58" i="9"/>
  <c r="AE50" i="9"/>
  <c r="AE42" i="9"/>
  <c r="AE34" i="9"/>
  <c r="AE26" i="9"/>
  <c r="AE80" i="9"/>
  <c r="AE72" i="9"/>
  <c r="AE64" i="9"/>
  <c r="AE56" i="9"/>
  <c r="AE48" i="9"/>
  <c r="AE40" i="9"/>
  <c r="AE32" i="9"/>
  <c r="AE20" i="9"/>
  <c r="AE8" i="9"/>
  <c r="AE79" i="9"/>
  <c r="AE71" i="9"/>
  <c r="AE63" i="9"/>
  <c r="AE47" i="9"/>
  <c r="AE31" i="9"/>
  <c r="AE15" i="9"/>
  <c r="AE22" i="9"/>
  <c r="AE10" i="9"/>
  <c r="AE81" i="9"/>
  <c r="AE73" i="9"/>
  <c r="AE67" i="9"/>
  <c r="AE51" i="9"/>
  <c r="AE35" i="9"/>
  <c r="AE19" i="9"/>
  <c r="AE7" i="9"/>
  <c r="AE69" i="9"/>
  <c r="AE61" i="9"/>
  <c r="AE53" i="9"/>
  <c r="AE45" i="9"/>
  <c r="AE37" i="9"/>
  <c r="AE29" i="9"/>
  <c r="AE21" i="9"/>
  <c r="AE9" i="9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42" i="9"/>
  <c r="AM25" i="9"/>
  <c r="AM29" i="9"/>
  <c r="AM33" i="9"/>
  <c r="AM37" i="9"/>
  <c r="AM41" i="9"/>
  <c r="AM45" i="9"/>
  <c r="AM49" i="9"/>
  <c r="AM26" i="9"/>
  <c r="AM30" i="9"/>
  <c r="AM36" i="9"/>
  <c r="AM44" i="9"/>
  <c r="AM51" i="9"/>
  <c r="AM56" i="9"/>
  <c r="AM62" i="9"/>
  <c r="AM24" i="9"/>
  <c r="AM23" i="9"/>
  <c r="AM27" i="9"/>
  <c r="AM31" i="9"/>
  <c r="AM35" i="9"/>
  <c r="AM39" i="9"/>
  <c r="AM43" i="9"/>
  <c r="AM47" i="9"/>
  <c r="AM55" i="9"/>
  <c r="AM59" i="9"/>
  <c r="AM63" i="9"/>
  <c r="AM65" i="9"/>
  <c r="AM72" i="9"/>
  <c r="AM69" i="9"/>
  <c r="AM73" i="9"/>
  <c r="AM77" i="9"/>
  <c r="AM81" i="9"/>
  <c r="AM21" i="9"/>
  <c r="AM19" i="9"/>
  <c r="AM18" i="9"/>
  <c r="AM17" i="9"/>
  <c r="AM16" i="9"/>
  <c r="AM15" i="9"/>
  <c r="AM14" i="9"/>
  <c r="AM13" i="9"/>
  <c r="AM12" i="9"/>
  <c r="AM11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38" i="9"/>
  <c r="AN40" i="9"/>
  <c r="AN42" i="9"/>
  <c r="AN44" i="9"/>
  <c r="AN46" i="9"/>
  <c r="AN48" i="9"/>
  <c r="AN50" i="9"/>
  <c r="AN52" i="9"/>
  <c r="AN57" i="9"/>
  <c r="AN59" i="9"/>
  <c r="AN61" i="9"/>
  <c r="AN65" i="9"/>
  <c r="AN69" i="9"/>
  <c r="AN73" i="9"/>
  <c r="AN77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41" i="9"/>
  <c r="AN43" i="9"/>
  <c r="AN45" i="9"/>
  <c r="AN49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O12" i="9"/>
  <c r="AD15" i="5"/>
  <c r="O18" i="5"/>
  <c r="O22" i="5" s="1"/>
  <c r="O10" i="9"/>
  <c r="AD14" i="5"/>
  <c r="AD11" i="5"/>
  <c r="AG9" i="7"/>
  <c r="AH9" i="7" s="1"/>
  <c r="M10" i="9"/>
  <c r="I10" i="9"/>
  <c r="L11" i="9"/>
  <c r="L12" i="9"/>
  <c r="J11" i="9"/>
  <c r="J12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E11" i="5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AG369" i="8"/>
  <c r="AH369" i="8" s="1"/>
  <c r="AG274" i="7"/>
  <c r="AH274" i="7" s="1"/>
  <c r="AG349" i="7"/>
  <c r="AH349" i="7" s="1"/>
  <c r="D61" i="7"/>
  <c r="D62" i="7" s="1"/>
  <c r="D176" i="7"/>
  <c r="D177" i="7" s="1"/>
  <c r="D178" i="7" s="1"/>
  <c r="D211" i="8"/>
  <c r="AG299" i="8"/>
  <c r="AH299" i="8" s="1"/>
  <c r="AG79" i="7"/>
  <c r="AH79" i="7" s="1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J13" i="4"/>
  <c r="AM11" i="4"/>
  <c r="AJ9" i="4"/>
  <c r="AM9" i="4"/>
  <c r="AK9" i="4"/>
  <c r="AL9" i="4"/>
  <c r="AI9" i="4"/>
  <c r="L9" i="9"/>
  <c r="F13" i="4"/>
  <c r="D146" i="8"/>
  <c r="C4" i="9"/>
  <c r="M12" i="10"/>
  <c r="AM10" i="4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G200" i="8"/>
  <c r="AE14" i="5"/>
  <c r="D363" i="7"/>
  <c r="D51" i="8"/>
  <c r="AG50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AG389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AG254" i="7"/>
  <c r="AG70" i="8"/>
  <c r="AG145" i="8"/>
  <c r="D202" i="8"/>
  <c r="D241" i="8"/>
  <c r="D366" i="7"/>
  <c r="D356" i="8"/>
  <c r="D136" i="8"/>
  <c r="D311" i="7"/>
  <c r="D71" i="7"/>
  <c r="AG109" i="8"/>
  <c r="D331" i="7"/>
  <c r="D16" i="8"/>
  <c r="D91" i="8"/>
  <c r="D171" i="8"/>
  <c r="D336" i="8"/>
  <c r="D246" i="8"/>
  <c r="AG319" i="7"/>
  <c r="AH319" i="7" s="1"/>
  <c r="D321" i="7"/>
  <c r="D422" i="8"/>
  <c r="D162" i="7"/>
  <c r="AG180" i="7"/>
  <c r="D237" i="8"/>
  <c r="D12" i="7"/>
  <c r="C14" i="12"/>
  <c r="AG52" i="7"/>
  <c r="D141" i="7"/>
  <c r="AG50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AG219" i="8"/>
  <c r="AH219" i="8" s="1"/>
  <c r="AG444" i="7"/>
  <c r="AH444" i="7" s="1"/>
  <c r="H72" i="12" a="1"/>
  <c r="H72" i="12" s="1"/>
  <c r="I72" i="12" s="1" a="1"/>
  <c r="I72" i="12" s="1"/>
  <c r="D251" i="7"/>
  <c r="D41" i="7"/>
  <c r="D127" i="7"/>
  <c r="D431" i="7"/>
  <c r="D231" i="8"/>
  <c r="D447" i="7"/>
  <c r="AG84" i="8"/>
  <c r="D31" i="8"/>
  <c r="D236" i="7"/>
  <c r="D11" i="8"/>
  <c r="AG59" i="7"/>
  <c r="D221" i="8"/>
  <c r="D271" i="7"/>
  <c r="D197" i="8"/>
  <c r="D307" i="7"/>
  <c r="AG234" i="7"/>
  <c r="AG174" i="8"/>
  <c r="D186" i="8"/>
  <c r="AG304" i="7"/>
  <c r="AG9" i="8"/>
  <c r="AG189" i="7"/>
  <c r="AG204" i="8"/>
  <c r="D151" i="8"/>
  <c r="D136" i="7"/>
  <c r="AG134" i="7"/>
  <c r="AG199" i="7"/>
  <c r="AH199" i="7" s="1"/>
  <c r="AG344" i="7"/>
  <c r="D396" i="8"/>
  <c r="D306" i="8"/>
  <c r="D202" i="7"/>
  <c r="D177" i="8"/>
  <c r="D388" i="8"/>
  <c r="H15" i="12" a="1"/>
  <c r="H15" i="12" s="1"/>
  <c r="I15" i="12" s="1" a="1"/>
  <c r="I15" i="12" s="1"/>
  <c r="AG369" i="7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AG144" i="8"/>
  <c r="AH144" i="8" s="1"/>
  <c r="D111" i="7"/>
  <c r="D446" i="8"/>
  <c r="D301" i="8"/>
  <c r="AG434" i="8"/>
  <c r="AH434" i="8" s="1"/>
  <c r="AG164" i="7"/>
  <c r="AH164" i="7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AG89" i="7"/>
  <c r="D121" i="8"/>
  <c r="AG419" i="8"/>
  <c r="D376" i="7"/>
  <c r="AG419" i="7"/>
  <c r="H33" i="12" a="1"/>
  <c r="H33" i="12" s="1"/>
  <c r="AG364" i="7"/>
  <c r="AG254" i="8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AG399" i="8"/>
  <c r="D301" i="7"/>
  <c r="AG429" i="8"/>
  <c r="AH429" i="8" s="1"/>
  <c r="AG424" i="7"/>
  <c r="AH424" i="7" s="1"/>
  <c r="AG294" i="8"/>
  <c r="AH294" i="8" s="1"/>
  <c r="AG214" i="7"/>
  <c r="AH214" i="7" s="1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AG414" i="8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AD19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AG14" i="7"/>
  <c r="D21" i="8"/>
  <c r="D291" i="7"/>
  <c r="AG379" i="7"/>
  <c r="AG24" i="7"/>
  <c r="D291" i="8"/>
  <c r="AG74" i="7"/>
  <c r="D171" i="7"/>
  <c r="D381" i="8"/>
  <c r="AG314" i="7"/>
  <c r="D316" i="7"/>
  <c r="D396" i="7"/>
  <c r="AG34" i="8"/>
  <c r="D36" i="8"/>
  <c r="D116" i="8"/>
  <c r="AG114" i="8"/>
  <c r="D271" i="8"/>
  <c r="D436" i="8"/>
  <c r="AG164" i="8"/>
  <c r="D266" i="7"/>
  <c r="AG264" i="7"/>
  <c r="D106" i="8"/>
  <c r="D231" i="7"/>
  <c r="AG404" i="7"/>
  <c r="D286" i="8"/>
  <c r="AG284" i="8"/>
  <c r="D251" i="8"/>
  <c r="AG64" i="7"/>
  <c r="K32" i="12" a="1"/>
  <c r="K32" i="12" s="1"/>
  <c r="L32" i="12" s="1" a="1"/>
  <c r="L32" i="12" s="1"/>
  <c r="D331" i="8"/>
  <c r="D196" i="7"/>
  <c r="D146" i="7"/>
  <c r="D241" i="7"/>
  <c r="D411" i="7"/>
  <c r="AG129" i="8"/>
  <c r="AG94" i="8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AG344" i="8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AG289" i="7"/>
  <c r="D381" i="7"/>
  <c r="AG289" i="8"/>
  <c r="AH289" i="8" s="1"/>
  <c r="D416" i="7"/>
  <c r="AG414" i="7"/>
  <c r="D76" i="7"/>
  <c r="D96" i="7"/>
  <c r="D61" i="8"/>
  <c r="D206" i="7"/>
  <c r="AG394" i="7"/>
  <c r="AG189" i="8"/>
  <c r="D191" i="8"/>
  <c r="AG269" i="8"/>
  <c r="D351" i="8"/>
  <c r="AG349" i="8"/>
  <c r="D166" i="8"/>
  <c r="D406" i="7"/>
  <c r="AG249" i="8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AG404" i="8"/>
  <c r="D261" i="8"/>
  <c r="AG259" i="8"/>
  <c r="D431" i="8"/>
  <c r="D341" i="8"/>
  <c r="D26" i="8"/>
  <c r="D21" i="7"/>
  <c r="AG184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AG34" i="7"/>
  <c r="D161" i="8"/>
  <c r="D346" i="8"/>
  <c r="M40" i="12" a="1"/>
  <c r="M40" i="12" s="1"/>
  <c r="K68" i="12" a="1"/>
  <c r="K68" i="12" s="1"/>
  <c r="I61" i="12" a="1"/>
  <c r="I61" i="12" s="1"/>
  <c r="AD16" i="5"/>
  <c r="AK33" i="4" l="1"/>
  <c r="F11" i="9"/>
  <c r="E11" i="9"/>
  <c r="D11" i="9"/>
  <c r="H11" i="9"/>
  <c r="B11" i="9"/>
  <c r="G11" i="9"/>
  <c r="AL29" i="9"/>
  <c r="AL45" i="9"/>
  <c r="AL61" i="9"/>
  <c r="AL35" i="9"/>
  <c r="AL67" i="9"/>
  <c r="AL81" i="9"/>
  <c r="AL22" i="9"/>
  <c r="AL31" i="9"/>
  <c r="AL63" i="9"/>
  <c r="AL79" i="9"/>
  <c r="AL40" i="9"/>
  <c r="AL56" i="9"/>
  <c r="AL72" i="9"/>
  <c r="AL26" i="9"/>
  <c r="AL42" i="9"/>
  <c r="AL58" i="9"/>
  <c r="AL74" i="9"/>
  <c r="AL33" i="9"/>
  <c r="AL49" i="9"/>
  <c r="AL65" i="9"/>
  <c r="AL43" i="9"/>
  <c r="AL77" i="9"/>
  <c r="AL28" i="9"/>
  <c r="AL44" i="9"/>
  <c r="AL60" i="9"/>
  <c r="AL76" i="9"/>
  <c r="AL38" i="9"/>
  <c r="AL54" i="9"/>
  <c r="AL70" i="9"/>
  <c r="AL24" i="9"/>
  <c r="AL39" i="9"/>
  <c r="AL75" i="9"/>
  <c r="AL37" i="9"/>
  <c r="AL53" i="9"/>
  <c r="AL69" i="9"/>
  <c r="AL51" i="9"/>
  <c r="AL73" i="9"/>
  <c r="AL47" i="9"/>
  <c r="AL71" i="9"/>
  <c r="AL32" i="9"/>
  <c r="AL48" i="9"/>
  <c r="AL64" i="9"/>
  <c r="AL80" i="9"/>
  <c r="AL34" i="9"/>
  <c r="AL50" i="9"/>
  <c r="AL66" i="9"/>
  <c r="AL82" i="9"/>
  <c r="AL25" i="9"/>
  <c r="AL41" i="9"/>
  <c r="AL57" i="9"/>
  <c r="AL27" i="9"/>
  <c r="AL59" i="9"/>
  <c r="AL36" i="9"/>
  <c r="AL52" i="9"/>
  <c r="AL68" i="9"/>
  <c r="AL30" i="9"/>
  <c r="AL46" i="9"/>
  <c r="AL62" i="9"/>
  <c r="AL78" i="9"/>
  <c r="AL23" i="9"/>
  <c r="AL55" i="9"/>
  <c r="AL21" i="9"/>
  <c r="AL20" i="9"/>
  <c r="AL19" i="9"/>
  <c r="AL18" i="9"/>
  <c r="AL17" i="9"/>
  <c r="AL15" i="9"/>
  <c r="AL14" i="9"/>
  <c r="AL13" i="9"/>
  <c r="AL12" i="9"/>
  <c r="AL10" i="9"/>
  <c r="AL9" i="9"/>
  <c r="AL8" i="9"/>
  <c r="AL7" i="9"/>
  <c r="AL6" i="9"/>
  <c r="AL5" i="9"/>
  <c r="AL4" i="9"/>
  <c r="AL3" i="9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G445" i="7"/>
  <c r="AG420" i="8"/>
  <c r="AG160" i="7"/>
  <c r="AG155" i="7"/>
  <c r="AG285" i="7"/>
  <c r="AG125" i="7"/>
  <c r="AG175" i="8"/>
  <c r="AG80" i="8"/>
  <c r="AG324" i="8"/>
  <c r="AH324" i="8" s="1"/>
  <c r="AG64" i="8"/>
  <c r="AG339" i="8"/>
  <c r="AG209" i="8"/>
  <c r="AG179" i="7"/>
  <c r="AH179" i="7" s="1"/>
  <c r="AG224" i="7"/>
  <c r="AG224" i="8"/>
  <c r="AH224" i="8" s="1"/>
  <c r="AG354" i="8"/>
  <c r="AG264" i="8"/>
  <c r="AG69" i="7"/>
  <c r="AG439" i="8"/>
  <c r="AH439" i="8" s="1"/>
  <c r="AG226" i="7"/>
  <c r="AG235" i="8"/>
  <c r="AG280" i="8"/>
  <c r="AG144" i="7"/>
  <c r="AG219" i="7"/>
  <c r="AH219" i="7" s="1"/>
  <c r="AG44" i="8"/>
  <c r="AG104" i="7"/>
  <c r="AG299" i="7"/>
  <c r="AG309" i="7"/>
  <c r="AG129" i="7"/>
  <c r="AG294" i="7"/>
  <c r="AG244" i="7"/>
  <c r="AH244" i="7" s="1"/>
  <c r="AD18" i="5"/>
  <c r="M19" i="12" a="1"/>
  <c r="M19" i="12" s="1"/>
  <c r="AG59" i="8"/>
  <c r="AG139" i="7"/>
  <c r="AG194" i="8"/>
  <c r="AH194" i="8" s="1"/>
  <c r="AG209" i="7"/>
  <c r="AG389" i="7"/>
  <c r="AG169" i="7"/>
  <c r="AG229" i="8"/>
  <c r="AG374" i="7"/>
  <c r="AG99" i="8"/>
  <c r="AH99" i="8" s="1"/>
  <c r="AG179" i="8"/>
  <c r="AH179" i="8" s="1"/>
  <c r="AG69" i="8"/>
  <c r="AG359" i="8"/>
  <c r="AG384" i="7"/>
  <c r="AG239" i="8"/>
  <c r="AG424" i="8"/>
  <c r="AG19" i="7"/>
  <c r="AG149" i="8"/>
  <c r="AG354" i="7"/>
  <c r="AG429" i="7"/>
  <c r="AG304" i="8"/>
  <c r="AG119" i="8"/>
  <c r="AG259" i="7"/>
  <c r="AG314" i="8"/>
  <c r="AH314" i="8" s="1"/>
  <c r="AG169" i="8"/>
  <c r="AG334" i="8"/>
  <c r="AG244" i="8"/>
  <c r="AG199" i="8"/>
  <c r="AH199" i="8" s="1"/>
  <c r="AG114" i="7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G214" i="8"/>
  <c r="AH214" i="8" s="1"/>
  <c r="AG339" i="7"/>
  <c r="AH339" i="7" s="1"/>
  <c r="AG139" i="8"/>
  <c r="AG149" i="7"/>
  <c r="AG134" i="8"/>
  <c r="AG319" i="8"/>
  <c r="AG84" i="7"/>
  <c r="AG279" i="8"/>
  <c r="AH279" i="8" s="1"/>
  <c r="AG94" i="7"/>
  <c r="AG379" i="8"/>
  <c r="AG204" i="7"/>
  <c r="AG74" i="8"/>
  <c r="AG154" i="8"/>
  <c r="AG309" i="8"/>
  <c r="AG394" i="8"/>
  <c r="AG104" i="8"/>
  <c r="AG444" i="8"/>
  <c r="AG79" i="8"/>
  <c r="AG159" i="8"/>
  <c r="AG184" i="8"/>
  <c r="AG39" i="8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G39" i="7"/>
  <c r="AG249" i="7"/>
  <c r="AH249" i="7" s="1"/>
  <c r="AG269" i="7"/>
  <c r="AG434" i="7"/>
  <c r="AH434" i="7" s="1"/>
  <c r="AG109" i="7"/>
  <c r="AG229" i="7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G29" i="7"/>
  <c r="AG54" i="7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G384" i="8"/>
  <c r="AH384" i="8" s="1"/>
  <c r="AG329" i="8"/>
  <c r="AG24" i="8"/>
  <c r="AG364" i="8"/>
  <c r="AH364" i="8" s="1"/>
  <c r="AG334" i="7"/>
  <c r="AH334" i="7" s="1"/>
  <c r="AG124" i="8"/>
  <c r="AH124" i="8" s="1"/>
  <c r="AG329" i="7"/>
  <c r="AH329" i="7" s="1"/>
  <c r="AG54" i="8"/>
  <c r="AG374" i="8"/>
  <c r="AG409" i="8"/>
  <c r="AH409" i="8" s="1"/>
  <c r="AG159" i="7"/>
  <c r="AH159" i="7" s="1"/>
  <c r="AG274" i="8"/>
  <c r="AG359" i="7"/>
  <c r="AG19" i="8"/>
  <c r="AG124" i="7"/>
  <c r="AH124" i="7" s="1"/>
  <c r="AG119" i="7"/>
  <c r="AG194" i="7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H200" i="8"/>
  <c r="AG360" i="7"/>
  <c r="AH360" i="7" s="1"/>
  <c r="AG165" i="7"/>
  <c r="AH165" i="7" s="1"/>
  <c r="AH180" i="7"/>
  <c r="AH160" i="7"/>
  <c r="AG60" i="7"/>
  <c r="AH60" i="7" s="1"/>
  <c r="AG85" i="8"/>
  <c r="AH85" i="8" s="1"/>
  <c r="AG386" i="8"/>
  <c r="AH50" i="8"/>
  <c r="AG51" i="7"/>
  <c r="AH51" i="7" s="1"/>
  <c r="AG275" i="8"/>
  <c r="AH275" i="8" s="1"/>
  <c r="AG140" i="8"/>
  <c r="AH140" i="8" s="1"/>
  <c r="AG195" i="8"/>
  <c r="AH195" i="8" s="1"/>
  <c r="AG311" i="8"/>
  <c r="AG225" i="7"/>
  <c r="AH226" i="7" s="1"/>
  <c r="AG40" i="7"/>
  <c r="AH40" i="7" s="1"/>
  <c r="AG446" i="7"/>
  <c r="AH446" i="7" s="1"/>
  <c r="AG385" i="8"/>
  <c r="AH385" i="8" s="1"/>
  <c r="AG325" i="8"/>
  <c r="AH325" i="8" s="1"/>
  <c r="AG175" i="7"/>
  <c r="AH175" i="7" s="1"/>
  <c r="AG365" i="8"/>
  <c r="AH365" i="8" s="1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236" i="8"/>
  <c r="AH236" i="8" s="1"/>
  <c r="AG310" i="8"/>
  <c r="AH310" i="8" s="1"/>
  <c r="AG430" i="7"/>
  <c r="AH430" i="7" s="1"/>
  <c r="AG305" i="7"/>
  <c r="AH305" i="7" s="1"/>
  <c r="AG361" i="7"/>
  <c r="AG210" i="8"/>
  <c r="AH210" i="8" s="1"/>
  <c r="AG276" i="8"/>
  <c r="D278" i="8"/>
  <c r="D228" i="7"/>
  <c r="D422" i="7"/>
  <c r="D247" i="7"/>
  <c r="AG245" i="7"/>
  <c r="AG130" i="8"/>
  <c r="AH130" i="8" s="1"/>
  <c r="D52" i="8"/>
  <c r="D142" i="8"/>
  <c r="AG190" i="7"/>
  <c r="AG420" i="7"/>
  <c r="AH420" i="7" s="1"/>
  <c r="AG71" i="8"/>
  <c r="AH71" i="8" s="1"/>
  <c r="D182" i="7"/>
  <c r="D132" i="8"/>
  <c r="AG362" i="7"/>
  <c r="AG295" i="8"/>
  <c r="AH295" i="8" s="1"/>
  <c r="D213" i="8"/>
  <c r="D163" i="7"/>
  <c r="D423" i="8"/>
  <c r="AG245" i="8"/>
  <c r="AH245" i="8" s="1"/>
  <c r="D247" i="8"/>
  <c r="AG335" i="8"/>
  <c r="AH335" i="8" s="1"/>
  <c r="D92" i="8"/>
  <c r="AG90" i="8"/>
  <c r="D17" i="8"/>
  <c r="AG15" i="8"/>
  <c r="AG330" i="7"/>
  <c r="D332" i="7"/>
  <c r="D72" i="7"/>
  <c r="AG310" i="7"/>
  <c r="AH310" i="7" s="1"/>
  <c r="D357" i="8"/>
  <c r="AG365" i="7"/>
  <c r="AH365" i="7" s="1"/>
  <c r="D367" i="7"/>
  <c r="D203" i="8"/>
  <c r="D117" i="7"/>
  <c r="AG115" i="7"/>
  <c r="AH115" i="7" s="1"/>
  <c r="D427" i="7"/>
  <c r="D297" i="7"/>
  <c r="AG295" i="7"/>
  <c r="AH295" i="7" s="1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AH375" i="8" s="1"/>
  <c r="D127" i="8"/>
  <c r="AG125" i="8"/>
  <c r="AG185" i="7"/>
  <c r="AH185" i="7" s="1"/>
  <c r="D187" i="7"/>
  <c r="D82" i="7"/>
  <c r="AG335" i="7"/>
  <c r="D337" i="7"/>
  <c r="AG55" i="7"/>
  <c r="AH55" i="7" s="1"/>
  <c r="D57" i="7"/>
  <c r="D27" i="7"/>
  <c r="D47" i="7"/>
  <c r="AG45" i="7"/>
  <c r="AH45" i="7" s="1"/>
  <c r="D442" i="8"/>
  <c r="AG440" i="8"/>
  <c r="D392" i="7"/>
  <c r="D257" i="7"/>
  <c r="AG255" i="7"/>
  <c r="AH255" i="7" s="1"/>
  <c r="AG85" i="7"/>
  <c r="AH84" i="7"/>
  <c r="AG210" i="7"/>
  <c r="AH210" i="7" s="1"/>
  <c r="D267" i="8"/>
  <c r="AG265" i="8"/>
  <c r="AH265" i="8" s="1"/>
  <c r="AG150" i="7"/>
  <c r="AH150" i="7" s="1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AH170" i="8" s="1"/>
  <c r="D172" i="8"/>
  <c r="AH109" i="8"/>
  <c r="AG70" i="7"/>
  <c r="AH70" i="7" s="1"/>
  <c r="D312" i="7"/>
  <c r="AG135" i="8"/>
  <c r="AH135" i="8" s="1"/>
  <c r="D137" i="8"/>
  <c r="AG355" i="8"/>
  <c r="AH355" i="8" s="1"/>
  <c r="AG240" i="8"/>
  <c r="AH240" i="8" s="1"/>
  <c r="D242" i="8"/>
  <c r="AH254" i="7"/>
  <c r="AG425" i="7"/>
  <c r="AG55" i="8"/>
  <c r="AH55" i="8" s="1"/>
  <c r="D257" i="8"/>
  <c r="AG390" i="8"/>
  <c r="D392" i="8"/>
  <c r="D412" i="8"/>
  <c r="D112" i="8"/>
  <c r="AG110" i="8"/>
  <c r="AG72" i="8"/>
  <c r="AG156" i="7"/>
  <c r="AH156" i="7" s="1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AH390" i="7" s="1"/>
  <c r="AH389" i="7"/>
  <c r="D87" i="7"/>
  <c r="D212" i="7"/>
  <c r="D102" i="8"/>
  <c r="AG100" i="8"/>
  <c r="D287" i="7"/>
  <c r="AG30" i="7"/>
  <c r="AH30" i="7" s="1"/>
  <c r="AG100" i="7"/>
  <c r="D102" i="7"/>
  <c r="AG95" i="8"/>
  <c r="AH95" i="8" s="1"/>
  <c r="AG130" i="7"/>
  <c r="AH130" i="7" s="1"/>
  <c r="D362" i="8"/>
  <c r="AG360" i="8"/>
  <c r="AH360" i="8" s="1"/>
  <c r="AH10" i="7"/>
  <c r="D142" i="7"/>
  <c r="AG140" i="7"/>
  <c r="AH140" i="7" s="1"/>
  <c r="D13" i="7"/>
  <c r="AG11" i="7"/>
  <c r="AH11" i="7" s="1"/>
  <c r="AH285" i="7"/>
  <c r="AH280" i="8"/>
  <c r="AG325" i="7"/>
  <c r="AH325" i="7" s="1"/>
  <c r="AG81" i="8"/>
  <c r="AH81" i="8" s="1"/>
  <c r="AG405" i="7"/>
  <c r="AH405" i="7" s="1"/>
  <c r="AH235" i="8"/>
  <c r="D327" i="7"/>
  <c r="D83" i="8"/>
  <c r="AH50" i="7"/>
  <c r="D368" i="8"/>
  <c r="D87" i="8"/>
  <c r="D327" i="8"/>
  <c r="AG200" i="7"/>
  <c r="AH200" i="7" s="1"/>
  <c r="D193" i="7"/>
  <c r="AG387" i="8"/>
  <c r="K53" i="12" a="1"/>
  <c r="K53" i="12" s="1"/>
  <c r="L53" i="12" s="1" a="1"/>
  <c r="L53" i="12" s="1"/>
  <c r="J72" i="12" a="1"/>
  <c r="J72" i="12" s="1"/>
  <c r="AH54" i="7"/>
  <c r="AH324" i="7"/>
  <c r="AG196" i="8"/>
  <c r="AG126" i="7"/>
  <c r="AH126" i="7" s="1"/>
  <c r="D128" i="7"/>
  <c r="D42" i="7"/>
  <c r="AG250" i="7"/>
  <c r="AG230" i="8"/>
  <c r="AH230" i="8" s="1"/>
  <c r="D252" i="7"/>
  <c r="D448" i="7"/>
  <c r="D232" i="8"/>
  <c r="D432" i="7"/>
  <c r="D63" i="7"/>
  <c r="AH29" i="7"/>
  <c r="AG176" i="8"/>
  <c r="D203" i="7"/>
  <c r="AG305" i="8"/>
  <c r="AH305" i="8" s="1"/>
  <c r="D397" i="8"/>
  <c r="AG150" i="8"/>
  <c r="AH150" i="8" s="1"/>
  <c r="AH204" i="8"/>
  <c r="AH9" i="8"/>
  <c r="D187" i="8"/>
  <c r="AH174" i="8"/>
  <c r="AH175" i="8"/>
  <c r="D308" i="7"/>
  <c r="AG306" i="7"/>
  <c r="D198" i="8"/>
  <c r="D222" i="8"/>
  <c r="AG220" i="8"/>
  <c r="AH149" i="8"/>
  <c r="D12" i="8"/>
  <c r="AH184" i="8"/>
  <c r="D237" i="7"/>
  <c r="AH84" i="8"/>
  <c r="D178" i="8"/>
  <c r="AG201" i="7"/>
  <c r="D307" i="8"/>
  <c r="AG395" i="8"/>
  <c r="AH395" i="8" s="1"/>
  <c r="AH344" i="7"/>
  <c r="AH134" i="7"/>
  <c r="D137" i="7"/>
  <c r="AG135" i="7"/>
  <c r="D152" i="8"/>
  <c r="AH39" i="7"/>
  <c r="AH189" i="7"/>
  <c r="AH304" i="7"/>
  <c r="AG185" i="8"/>
  <c r="AH185" i="8" s="1"/>
  <c r="AH234" i="7"/>
  <c r="AG270" i="7"/>
  <c r="AH270" i="7" s="1"/>
  <c r="D272" i="7"/>
  <c r="AH59" i="7"/>
  <c r="AH39" i="8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AH369" i="7"/>
  <c r="J26" i="12" a="1"/>
  <c r="J26" i="12" s="1"/>
  <c r="K26" i="12" s="1" a="1"/>
  <c r="K26" i="12" s="1"/>
  <c r="AG355" i="7"/>
  <c r="AH355" i="7" s="1"/>
  <c r="AH154" i="8"/>
  <c r="AH309" i="8"/>
  <c r="AH304" i="8"/>
  <c r="AG312" i="8"/>
  <c r="AH269" i="7"/>
  <c r="AH74" i="8"/>
  <c r="AG155" i="8"/>
  <c r="N62" i="12" a="1"/>
  <c r="N62" i="12" s="1"/>
  <c r="O62" i="12" s="1" a="1"/>
  <c r="O62" i="12" s="1"/>
  <c r="P62" i="12" s="1" a="1"/>
  <c r="P62" i="12" s="1"/>
  <c r="AH354" i="7"/>
  <c r="D357" i="7"/>
  <c r="D77" i="8"/>
  <c r="AG75" i="8"/>
  <c r="AH229" i="8"/>
  <c r="D92" i="7"/>
  <c r="AG90" i="7"/>
  <c r="AH90" i="7" s="1"/>
  <c r="AH394" i="8"/>
  <c r="AH125" i="7"/>
  <c r="AH429" i="7"/>
  <c r="D157" i="8"/>
  <c r="H60" i="12" a="1"/>
  <c r="H60" i="12" s="1"/>
  <c r="AG435" i="7"/>
  <c r="D437" i="7"/>
  <c r="AH374" i="7"/>
  <c r="AH444" i="8"/>
  <c r="AG120" i="8"/>
  <c r="AH120" i="8" s="1"/>
  <c r="AH89" i="7"/>
  <c r="K45" i="12" a="1"/>
  <c r="K45" i="12" s="1"/>
  <c r="L45" i="12" s="1" a="1"/>
  <c r="L45" i="12" s="1"/>
  <c r="AH104" i="7"/>
  <c r="AH79" i="8"/>
  <c r="AH80" i="8"/>
  <c r="AG445" i="8"/>
  <c r="AH445" i="8" s="1"/>
  <c r="AH109" i="7"/>
  <c r="AG110" i="7"/>
  <c r="AH110" i="7" s="1"/>
  <c r="AH419" i="7"/>
  <c r="AG375" i="7"/>
  <c r="D377" i="7"/>
  <c r="AH419" i="8"/>
  <c r="AH420" i="8"/>
  <c r="AH119" i="8"/>
  <c r="D122" i="8"/>
  <c r="I44" i="12" a="1"/>
  <c r="I44" i="12" s="1"/>
  <c r="J44" i="12" s="1" a="1"/>
  <c r="J44" i="12" s="1"/>
  <c r="AH274" i="8"/>
  <c r="D302" i="8"/>
  <c r="AG300" i="8"/>
  <c r="AH139" i="7"/>
  <c r="D447" i="8"/>
  <c r="D112" i="7"/>
  <c r="AH145" i="8"/>
  <c r="AH299" i="7"/>
  <c r="AH139" i="8"/>
  <c r="AH414" i="8"/>
  <c r="AG275" i="7"/>
  <c r="AH319" i="8"/>
  <c r="AH354" i="8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AH294" i="7"/>
  <c r="AH424" i="8"/>
  <c r="AH364" i="7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AH244" i="8"/>
  <c r="D277" i="7"/>
  <c r="D222" i="7"/>
  <c r="AG220" i="7"/>
  <c r="AH154" i="7"/>
  <c r="AH155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334" i="8"/>
  <c r="AH169" i="8"/>
  <c r="AH134" i="8"/>
  <c r="AH224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AH159" i="8"/>
  <c r="D162" i="8"/>
  <c r="AG160" i="8"/>
  <c r="AH160" i="8" s="1"/>
  <c r="J41" i="12" a="1"/>
  <c r="J41" i="12" s="1"/>
  <c r="J39" i="12" a="1"/>
  <c r="J39" i="12" s="1"/>
  <c r="AG280" i="7"/>
  <c r="AH280" i="7" s="1"/>
  <c r="D282" i="7"/>
  <c r="AH184" i="7"/>
  <c r="AH144" i="7"/>
  <c r="D27" i="8"/>
  <c r="AG340" i="8"/>
  <c r="AH340" i="8" s="1"/>
  <c r="D432" i="8"/>
  <c r="D262" i="8"/>
  <c r="AG260" i="8"/>
  <c r="AH260" i="8" s="1"/>
  <c r="AH404" i="8"/>
  <c r="D67" i="8"/>
  <c r="AG65" i="8"/>
  <c r="AH65" i="8" s="1"/>
  <c r="AH399" i="7"/>
  <c r="D402" i="7"/>
  <c r="AG65" i="7"/>
  <c r="AH65" i="7" s="1"/>
  <c r="AH104" i="8"/>
  <c r="AG165" i="8"/>
  <c r="AH165" i="8" s="1"/>
  <c r="AH269" i="8"/>
  <c r="AG190" i="8"/>
  <c r="AH190" i="8" s="1"/>
  <c r="D192" i="8"/>
  <c r="AH394" i="7"/>
  <c r="D62" i="8"/>
  <c r="AG60" i="8"/>
  <c r="AH60" i="8" s="1"/>
  <c r="AH169" i="7"/>
  <c r="D97" i="7"/>
  <c r="AG75" i="7"/>
  <c r="AH75" i="7" s="1"/>
  <c r="AG415" i="7"/>
  <c r="AH415" i="7" s="1"/>
  <c r="D417" i="7"/>
  <c r="AG380" i="7"/>
  <c r="AH380" i="7" s="1"/>
  <c r="AH309" i="7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H69" i="8"/>
  <c r="AH70" i="8"/>
  <c r="AH129" i="8"/>
  <c r="AG240" i="7"/>
  <c r="AH114" i="7"/>
  <c r="AH19" i="7"/>
  <c r="D147" i="7"/>
  <c r="AG145" i="7"/>
  <c r="AH24" i="8"/>
  <c r="AG195" i="7"/>
  <c r="AH195" i="7" s="1"/>
  <c r="AG330" i="8"/>
  <c r="AH330" i="8" s="1"/>
  <c r="D332" i="8"/>
  <c r="AH119" i="7"/>
  <c r="AH284" i="8"/>
  <c r="D287" i="8"/>
  <c r="AH229" i="7"/>
  <c r="AG105" i="8"/>
  <c r="D267" i="7"/>
  <c r="AH164" i="8"/>
  <c r="AG435" i="8"/>
  <c r="AG270" i="8"/>
  <c r="AG115" i="8"/>
  <c r="AH115" i="8" s="1"/>
  <c r="AH34" i="8"/>
  <c r="AG395" i="7"/>
  <c r="AH395" i="7" s="1"/>
  <c r="AG315" i="7"/>
  <c r="AH315" i="7" s="1"/>
  <c r="AH204" i="7"/>
  <c r="AG380" i="8"/>
  <c r="AH380" i="8" s="1"/>
  <c r="AH94" i="7"/>
  <c r="D292" i="8"/>
  <c r="AH24" i="7"/>
  <c r="AH379" i="7"/>
  <c r="AH239" i="8"/>
  <c r="D292" i="7"/>
  <c r="AG290" i="7"/>
  <c r="AH290" i="7" s="1"/>
  <c r="AH19" i="8"/>
  <c r="D22" i="8"/>
  <c r="L20" i="12" a="1"/>
  <c r="L20" i="12" s="1"/>
  <c r="N46" i="12" a="1"/>
  <c r="N46" i="12" s="1"/>
  <c r="K51" i="12" a="1"/>
  <c r="K51" i="12" s="1"/>
  <c r="AG385" i="7"/>
  <c r="AH385" i="7" s="1"/>
  <c r="D387" i="7"/>
  <c r="AH359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5" i="8" s="1"/>
  <c r="AH34" i="7"/>
  <c r="K41" i="12" a="1"/>
  <c r="K41" i="12" s="1"/>
  <c r="N24" i="12" a="1"/>
  <c r="N24" i="12" s="1"/>
  <c r="AG260" i="7"/>
  <c r="AH260" i="7" s="1"/>
  <c r="D262" i="7"/>
  <c r="M70" i="12" a="1"/>
  <c r="M70" i="12" s="1"/>
  <c r="AG20" i="7"/>
  <c r="D22" i="7"/>
  <c r="AG25" i="8"/>
  <c r="AH339" i="8"/>
  <c r="D342" i="8"/>
  <c r="AG430" i="8"/>
  <c r="AH259" i="8"/>
  <c r="D407" i="8"/>
  <c r="AG405" i="8"/>
  <c r="AH329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AH374" i="8"/>
  <c r="AH54" i="8"/>
  <c r="D412" i="7"/>
  <c r="AG410" i="7"/>
  <c r="D242" i="7"/>
  <c r="AH209" i="8"/>
  <c r="AH44" i="7"/>
  <c r="D197" i="7"/>
  <c r="AH194" i="7"/>
  <c r="AH64" i="8"/>
  <c r="AH64" i="7"/>
  <c r="AG250" i="8"/>
  <c r="D252" i="8"/>
  <c r="AG285" i="8"/>
  <c r="AH404" i="7"/>
  <c r="D232" i="7"/>
  <c r="AG230" i="7"/>
  <c r="AH230" i="7" s="1"/>
  <c r="D107" i="8"/>
  <c r="AH264" i="7"/>
  <c r="AG265" i="7"/>
  <c r="D437" i="8"/>
  <c r="D272" i="8"/>
  <c r="AH114" i="8"/>
  <c r="D117" i="8"/>
  <c r="AG35" i="8"/>
  <c r="D37" i="8"/>
  <c r="D397" i="7"/>
  <c r="D317" i="7"/>
  <c r="AH314" i="7"/>
  <c r="AH59" i="8"/>
  <c r="D382" i="8"/>
  <c r="AG170" i="7"/>
  <c r="AH170" i="7" s="1"/>
  <c r="D172" i="7"/>
  <c r="AH74" i="7"/>
  <c r="AG290" i="8"/>
  <c r="AH69" i="7"/>
  <c r="AH264" i="8"/>
  <c r="AG20" i="8"/>
  <c r="AH20" i="8" s="1"/>
  <c r="AH14" i="7"/>
  <c r="AH384" i="7"/>
  <c r="K15" i="9"/>
  <c r="M30" i="12" a="1"/>
  <c r="M30" i="12" s="1"/>
  <c r="L63" i="12" a="1"/>
  <c r="L63" i="12" s="1"/>
  <c r="J69" i="12" a="1"/>
  <c r="J69" i="12" s="1"/>
  <c r="L21" i="12" a="1"/>
  <c r="L21" i="12" s="1"/>
  <c r="AG191" i="7" l="1"/>
  <c r="AH196" i="8"/>
  <c r="AG211" i="8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211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AH201" i="8"/>
  <c r="D138" i="8"/>
  <c r="AG136" i="8"/>
  <c r="AH136" i="8" s="1"/>
  <c r="AG311" i="7"/>
  <c r="AG336" i="8"/>
  <c r="D338" i="8"/>
  <c r="D323" i="7"/>
  <c r="AH321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H5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313" i="8" s="1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N58" i="12" l="1" a="1"/>
  <c r="N58" i="12" s="1"/>
  <c r="O58" i="12" s="1" a="1"/>
  <c r="O58" i="12" s="1"/>
  <c r="AG13" i="7"/>
  <c r="Q64" i="12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AG92" i="7"/>
  <c r="AH92" i="7" s="1"/>
  <c r="AG357" i="7"/>
  <c r="AH357" i="7" s="1"/>
  <c r="AG77" i="8"/>
  <c r="AH77" i="8" s="1"/>
  <c r="T62" i="12" a="1"/>
  <c r="T62" i="12" s="1"/>
  <c r="U62" i="12" s="1" a="1"/>
  <c r="U62" i="12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Q68" i="12" l="1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Q44" i="12" s="1" a="1"/>
  <c r="Q44" i="12" s="1"/>
  <c r="R44" i="12" s="1" a="1"/>
  <c r="R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P56" i="12" s="1" a="1"/>
  <c r="P56" i="12" s="1"/>
  <c r="Q56" i="12" s="1" a="1"/>
  <c r="Q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" i="7" l="1"/>
  <c r="T7" i="7"/>
  <c r="Q9" i="5" s="1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T7" i="5" s="1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M9" i="5" l="1"/>
  <c r="O3" i="5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Q39" i="12" s="1" a="1"/>
  <c r="Q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Y59" i="12" a="1"/>
  <c r="Y59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R57" i="12" a="1"/>
  <c r="R57" i="12" s="1"/>
  <c r="AD8" i="5" l="1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V29" i="12" l="1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T20" i="12" l="1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Z60" i="12" l="1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B55" i="12" s="1" a="1"/>
  <c r="AB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40" i="12" s="1" a="1"/>
  <c r="AA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W21" i="12" s="1" a="1"/>
  <c r="W21" i="12" s="1"/>
  <c r="X21" i="12" s="1" a="1"/>
  <c r="X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C64" i="12" a="1"/>
  <c r="AC64" i="12" s="1"/>
  <c r="AC23" i="12" a="1"/>
  <c r="AC23" i="12" s="1"/>
  <c r="AH59" i="12" a="1"/>
  <c r="AH59" i="12" s="1"/>
  <c r="AC43" i="12" a="1"/>
  <c r="AC43" i="12" s="1"/>
  <c r="AC51" i="12" a="1"/>
  <c r="AC51" i="12" s="1"/>
  <c r="X20" i="12" a="1"/>
  <c r="X20" i="12" s="1"/>
  <c r="Y20" i="12" s="1" a="1"/>
  <c r="Y20" i="12" s="1"/>
  <c r="W71" i="12" a="1"/>
  <c r="W71" i="12" s="1"/>
  <c r="Y65" i="12" a="1"/>
  <c r="Y65" i="12" s="1"/>
  <c r="U39" i="12" a="1"/>
  <c r="U39" i="12" s="1"/>
  <c r="AD49" i="12" a="1"/>
  <c r="AD49" i="12" s="1"/>
  <c r="AF48" i="12" l="1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F60" i="12" l="1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F40" i="12" l="1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D35" i="12" l="1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D72" i="12" l="1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H58" i="12" a="1"/>
  <c r="AH58" i="12" s="1"/>
  <c r="AI54" i="12" a="1"/>
  <c r="AI54" i="12" s="1"/>
  <c r="AJ54" i="12" s="1" a="1"/>
  <c r="AJ54" i="12" s="1"/>
  <c r="AI58" i="12" a="1"/>
  <c r="AI58" i="12" s="1"/>
  <c r="AL31" i="12" a="1"/>
  <c r="AL31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M31" i="12" l="1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J72" i="12" l="1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P38" i="12" a="1"/>
  <c r="AP38" i="12" s="1"/>
  <c r="AQ38" i="12" s="1" a="1"/>
  <c r="AQ38" i="12" s="1"/>
  <c r="AW19" i="12" a="1"/>
  <c r="AW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K71" i="12" a="1"/>
  <c r="AK71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X19" i="12" a="1"/>
  <c r="AX19" i="12" s="1"/>
  <c r="AZ73" i="12" a="1"/>
  <c r="AZ73" i="12" s="1"/>
  <c r="AT29" i="12" a="1"/>
  <c r="AT29" i="12" s="1"/>
  <c r="AU52" i="12" a="1"/>
  <c r="AU52" i="12" s="1"/>
  <c r="AT45" i="12" a="1"/>
  <c r="AT45" i="12" s="1"/>
  <c r="AT63" i="12" l="1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T28" i="12" a="1"/>
  <c r="AT28" i="12" s="1"/>
  <c r="AO50" i="12" a="1"/>
  <c r="AO50" i="12" s="1"/>
  <c r="AM71" i="12" a="1"/>
  <c r="AM71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T24" i="12" s="1" a="1"/>
  <c r="AT24" i="12" s="1"/>
  <c r="AQ44" i="12" a="1"/>
  <c r="AQ44" i="12" s="1"/>
  <c r="AW31" i="12" a="1"/>
  <c r="AW31" i="12" s="1"/>
  <c r="AP20" i="12" a="1"/>
  <c r="AP20" i="12" s="1"/>
  <c r="AO17" i="12" a="1"/>
  <c r="AO17" i="12" s="1"/>
  <c r="AP17" i="12" s="1" a="1"/>
  <c r="AP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BC73" i="12" a="1"/>
  <c r="BC73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44" i="12" s="1" a="1"/>
  <c r="AT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V50" i="12" s="1" a="1"/>
  <c r="AV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D53" i="12" s="1" a="1"/>
  <c r="BD53" i="12" s="1"/>
  <c r="BE53" i="12" s="1" a="1"/>
  <c r="BE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U55" i="12" s="1" a="1"/>
  <c r="AU55" i="12" s="1"/>
  <c r="AV55" i="12" s="1" a="1"/>
  <c r="AV55" i="12" s="1"/>
  <c r="AU64" i="12" a="1"/>
  <c r="AU64" i="12" s="1"/>
  <c r="AU30" i="12" a="1"/>
  <c r="AU30" i="12" s="1"/>
  <c r="BF46" i="12" a="1"/>
  <c r="BF46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Y34" i="12" s="1" a="1"/>
  <c r="AY34" i="12" s="1"/>
  <c r="AZ34" i="12" s="1" a="1"/>
  <c r="AZ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M49" i="12" l="1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48" i="12" l="1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48" i="12" l="1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E35" i="12" s="1" a="1"/>
  <c r="BE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22" i="12" l="1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P42" i="12" a="1"/>
  <c r="BP42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Q35" i="12" a="1"/>
  <c r="BQ35" i="12" s="1"/>
  <c r="BR35" i="12" s="1" a="1"/>
  <c r="BR35" i="12" s="1"/>
  <c r="BR42" i="12" a="1"/>
  <c r="BR42" i="12" s="1"/>
  <c r="BK37" i="12" a="1"/>
  <c r="BK37" i="12" s="1"/>
  <c r="BN36" i="12" a="1"/>
  <c r="BN36" i="12" s="1"/>
  <c r="BO36" i="12" s="1" a="1"/>
  <c r="BO36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<sst xmlns="http://schemas.openxmlformats.org/spreadsheetml/2006/main" count="1539" uniqueCount="233">
  <si>
    <t>Bernd Wender</t>
  </si>
  <si>
    <t>David Wojak</t>
  </si>
  <si>
    <t>Michael Paulus</t>
  </si>
  <si>
    <t>Simon Ceh</t>
  </si>
  <si>
    <t>Christian Klima</t>
  </si>
  <si>
    <t>Michael Greilinger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</si>
  <si>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</si>
  <si>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</si>
  <si>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</si>
  <si>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</si>
  <si>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</si>
  <si>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</si>
  <si>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</si>
  <si>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</si>
  <si>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</si>
  <si>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</si>
  <si>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</si>
  <si>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</si>
  <si>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</si>
  <si>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</si>
  <si>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</si>
  <si>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</si>
  <si>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</si>
  <si>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</si>
  <si>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</si>
  <si>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</si>
  <si>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</si>
  <si>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</si>
  <si>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</si>
  <si>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</si>
  <si>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</si>
  <si>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</si>
  <si>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</si>
  <si>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</si>
  <si>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</si>
  <si>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</si>
  <si>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</si>
  <si>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</si>
  <si>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</si>
  <si>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</si>
  <si>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</si>
  <si>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</si>
  <si>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</si>
  <si>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</si>
  <si>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</si>
  <si>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</si>
  <si>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</si>
  <si>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</si>
  <si>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</si>
  <si>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</si>
  <si>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</si>
  <si>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</si>
  <si>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</si>
  <si>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</si>
  <si>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</si>
  <si>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</si>
  <si>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</si>
  <si>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</si>
  <si>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</si>
  <si>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</si>
  <si>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</si>
  <si>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</si>
  <si>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</si>
  <si>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</si>
  <si>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</si>
  <si>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</si>
  <si>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</si>
  <si>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</si>
  <si>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</si>
  <si>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</si>
  <si>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</si>
  <si>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</si>
  <si>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</si>
  <si>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</si>
  <si>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</si>
  <si>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</si>
  <si>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</si>
  <si>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</si>
  <si>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</si>
  <si>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</si>
  <si>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</si>
  <si>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</si>
  <si>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</si>
  <si>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</si>
  <si>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</si>
  <si>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</si>
  <si>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</si>
  <si>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</si>
  <si>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</si>
  <si>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</si>
  <si>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</si>
  <si>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</si>
  <si>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</si>
  <si>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</si>
  <si>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</si>
  <si>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</si>
  <si>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</si>
  <si>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</si>
  <si>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</si>
  <si>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</si>
  <si>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</si>
  <si>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</si>
  <si>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</si>
  <si>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</si>
  <si>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</si>
  <si>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</si>
  <si>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</si>
  <si>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</si>
  <si>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</si>
  <si>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</si>
  <si>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</si>
  <si>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</si>
  <si>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</si>
  <si>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</si>
  <si>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</si>
  <si>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</si>
  <si>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</si>
  <si>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</si>
  <si>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</si>
  <si>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</si>
  <si>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</si>
  <si>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</si>
  <si>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</si>
  <si>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</si>
  <si>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</si>
  <si>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</si>
  <si>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</si>
  <si>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</si>
  <si>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</si>
  <si>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</si>
  <si>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</si>
  <si>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</si>
  <si>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</si>
  <si>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</si>
  <si>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</si>
  <si>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</si>
  <si>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</si>
  <si>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</si>
  <si>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</si>
  <si>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</si>
  <si>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</si>
  <si>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</si>
  <si>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</si>
  <si>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</si>
  <si>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</si>
  <si>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</si>
  <si>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</si>
  <si>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</si>
  <si>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</si>
  <si>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</si>
  <si>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</si>
  <si>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</si>
  <si>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</si>
  <si>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</si>
  <si>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</si>
  <si>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</si>
  <si>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</si>
  <si>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</si>
  <si>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</si>
  <si>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</si>
  <si>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</si>
  <si>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</si>
  <si>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</si>
  <si>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</si>
  <si>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</si>
  <si>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</si>
  <si>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</si>
  <si>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</si>
  <si>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</si>
  <si>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</si>
  <si>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Gerhard Petz</t>
  </si>
  <si>
    <t>Michaela Trimmel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</si>
  <si>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</si>
  <si>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</si>
  <si>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</si>
  <si>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</si>
  <si>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</si>
  <si>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</si>
  <si>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</si>
  <si>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</si>
  <si>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</si>
  <si>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</si>
  <si>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</si>
  <si>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y</t>
  </si>
  <si>
    <t>Irmgard Derschmidt</t>
  </si>
  <si>
    <t>Kathi Winzer</t>
  </si>
  <si>
    <t>Magda Kiss</t>
  </si>
  <si>
    <t>Johannes Petz</t>
  </si>
  <si>
    <t>Thomas Spritzendorfer</t>
  </si>
  <si>
    <t>Ranking Unique</t>
  </si>
  <si>
    <t>Infos zum Turnier:</t>
  </si>
  <si>
    <t xml:space="preserve">Bemerkungen: </t>
  </si>
  <si>
    <t>In dem Excel gibt es 7 Tabellenblätter zum Auswählen.</t>
  </si>
  <si>
    <t xml:space="preserve">Bitte sendet daher die detaillierten Scores als Excel-Sheet und den Turnierplan als Grafik per Mail an: </t>
  </si>
  <si>
    <t>Keine</t>
  </si>
  <si>
    <t>Vienna Open 2013</t>
  </si>
  <si>
    <t>(Wien / 19.1.2013)</t>
  </si>
  <si>
    <t>m</t>
  </si>
  <si>
    <t>Phillip Gould</t>
  </si>
  <si>
    <t>Peter Prinz</t>
  </si>
  <si>
    <t>Franz Hable</t>
  </si>
  <si>
    <t>Günther Kaimberger</t>
  </si>
  <si>
    <t>Lukas Oberhuemer</t>
  </si>
  <si>
    <t>Werner Mooshammer</t>
  </si>
  <si>
    <t>Rainer Zeller</t>
  </si>
  <si>
    <t>Wolf Naetar</t>
  </si>
  <si>
    <t>Aaron Max Andrews</t>
  </si>
  <si>
    <t>Elija Feigl</t>
  </si>
  <si>
    <t>Bernhard Pucher</t>
  </si>
  <si>
    <t>Tommy Vacca</t>
  </si>
  <si>
    <t>Adam Schneiter</t>
  </si>
  <si>
    <t>Tom Hlina</t>
  </si>
  <si>
    <t>Markku Riihonen</t>
  </si>
  <si>
    <t>Manfred Knapp</t>
  </si>
  <si>
    <t>Michael Priester</t>
  </si>
  <si>
    <t>Michael Seitlinger</t>
  </si>
  <si>
    <t>w</t>
  </si>
  <si>
    <t>Markus Fuchs</t>
  </si>
  <si>
    <t>Thomas Kremser</t>
  </si>
  <si>
    <t>Ousama El Nabriss</t>
  </si>
  <si>
    <t>Verena Droschke</t>
  </si>
  <si>
    <t>Manuel Schrenk</t>
  </si>
  <si>
    <t>Bernadette Brandeis</t>
  </si>
  <si>
    <t>Robert Groissboeck</t>
  </si>
  <si>
    <t>Isa Priester</t>
  </si>
  <si>
    <t>Richard Fasching</t>
  </si>
  <si>
    <t>Johannes Nepp</t>
  </si>
  <si>
    <t>Peter Janda</t>
  </si>
  <si>
    <t>Sebastian Sattler</t>
  </si>
  <si>
    <t>NF</t>
  </si>
  <si>
    <t>Otfried Derschmidt</t>
  </si>
  <si>
    <t>Matthias Neubauer</t>
  </si>
  <si>
    <t>Alexander Datzinger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</si>
</sst>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1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15" fillId="0" borderId="32" xfId="0" applyFont="1" applyFill="1" applyBorder="1" applyAlignment="1">
      <alignment horizontal="center"/>
    </xf>
    <xf numFmtId="0" fontId="15" fillId="13" borderId="32" xfId="0" applyFont="1" applyFill="1" applyBorder="1" applyAlignment="1">
      <alignment horizontal="center"/>
    </xf>
    <xf numFmtId="0" fontId="0" fillId="15" borderId="0" xfId="0" applyFill="1" applyAlignment="1">
      <alignment horizontal="left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42E-2"/>
          <c:w val="0.59651176228966007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6"/>
                <c:pt idx="0">
                  <c:v>Otfried Derschmidt</c:v>
                </c:pt>
                <c:pt idx="1">
                  <c:v>Phillip Gould</c:v>
                </c:pt>
                <c:pt idx="2">
                  <c:v>Bernd Wender</c:v>
                </c:pt>
                <c:pt idx="3">
                  <c:v>Johannes Petz</c:v>
                </c:pt>
                <c:pt idx="4">
                  <c:v>David Wojak</c:v>
                </c:pt>
                <c:pt idx="5">
                  <c:v>Michael Paulus</c:v>
                </c:pt>
                <c:pt idx="6">
                  <c:v>Peter Prinz</c:v>
                </c:pt>
                <c:pt idx="7">
                  <c:v>Franz Hable</c:v>
                </c:pt>
                <c:pt idx="8">
                  <c:v>Günther Kaimberger</c:v>
                </c:pt>
                <c:pt idx="9">
                  <c:v>Lukas Oberhuemer</c:v>
                </c:pt>
                <c:pt idx="10">
                  <c:v>Christian Klima</c:v>
                </c:pt>
                <c:pt idx="11">
                  <c:v>Gerhard Petz</c:v>
                </c:pt>
                <c:pt idx="12">
                  <c:v>Werner Mooshammer</c:v>
                </c:pt>
                <c:pt idx="13">
                  <c:v>Matthias Neubauer</c:v>
                </c:pt>
                <c:pt idx="14">
                  <c:v>Michael Greilinger</c:v>
                </c:pt>
                <c:pt idx="15">
                  <c:v>Rainer Zeller</c:v>
                </c:pt>
                <c:pt idx="16">
                  <c:v>Wolf Naetar</c:v>
                </c:pt>
                <c:pt idx="17">
                  <c:v>Aaron Max Andrews</c:v>
                </c:pt>
                <c:pt idx="18">
                  <c:v>Elija Feigl</c:v>
                </c:pt>
                <c:pt idx="19">
                  <c:v>Bernhard Pucher</c:v>
                </c:pt>
                <c:pt idx="20">
                  <c:v>Simon Ceh</c:v>
                </c:pt>
                <c:pt idx="21">
                  <c:v>Tommy Vacca</c:v>
                </c:pt>
                <c:pt idx="22">
                  <c:v>Adam Schneiter</c:v>
                </c:pt>
                <c:pt idx="23">
                  <c:v>Tom Hlina</c:v>
                </c:pt>
                <c:pt idx="24">
                  <c:v>Markku Riihonen</c:v>
                </c:pt>
                <c:pt idx="25">
                  <c:v>Manfred Knapp</c:v>
                </c:pt>
                <c:pt idx="26">
                  <c:v>Michael Priester</c:v>
                </c:pt>
                <c:pt idx="27">
                  <c:v>Michael Seitlinger</c:v>
                </c:pt>
                <c:pt idx="28">
                  <c:v>Magda Kiss</c:v>
                </c:pt>
                <c:pt idx="29">
                  <c:v>Markus Fuchs</c:v>
                </c:pt>
                <c:pt idx="30">
                  <c:v>Thomas Kremser</c:v>
                </c:pt>
                <c:pt idx="31">
                  <c:v>Kathi Winzer</c:v>
                </c:pt>
                <c:pt idx="32">
                  <c:v>Ousama El Nabriss</c:v>
                </c:pt>
                <c:pt idx="33">
                  <c:v>Verena Droschke</c:v>
                </c:pt>
                <c:pt idx="34">
                  <c:v>Manuel Schrenk</c:v>
                </c:pt>
                <c:pt idx="35">
                  <c:v>Thomas Spritzendorfer</c:v>
                </c:pt>
                <c:pt idx="36">
                  <c:v>Bernadette Brandeis</c:v>
                </c:pt>
                <c:pt idx="37">
                  <c:v>Robert Groissboeck</c:v>
                </c:pt>
                <c:pt idx="38">
                  <c:v>Irmgard Derschmidt</c:v>
                </c:pt>
                <c:pt idx="39">
                  <c:v>Isa Priester</c:v>
                </c:pt>
                <c:pt idx="40">
                  <c:v>Richard Fasching</c:v>
                </c:pt>
                <c:pt idx="41">
                  <c:v>Johannes Nepp</c:v>
                </c:pt>
                <c:pt idx="42">
                  <c:v>Michaela Trimmel</c:v>
                </c:pt>
                <c:pt idx="43">
                  <c:v>Sebastian Sattler</c:v>
                </c:pt>
                <c:pt idx="44">
                  <c:v>Peter Janda</c:v>
                </c:pt>
                <c:pt idx="45">
                  <c:v>Alexander Datzinger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6"/>
                <c:pt idx="0">
                  <c:v>-8</c:v>
                </c:pt>
                <c:pt idx="1">
                  <c:v>-8</c:v>
                </c:pt>
                <c:pt idx="2">
                  <c:v>-7</c:v>
                </c:pt>
                <c:pt idx="3">
                  <c:v>-6</c:v>
                </c:pt>
                <c:pt idx="4">
                  <c:v>-3</c:v>
                </c:pt>
                <c:pt idx="5">
                  <c:v>-5</c:v>
                </c:pt>
                <c:pt idx="6">
                  <c:v>-1</c:v>
                </c:pt>
                <c:pt idx="7">
                  <c:v>-4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-1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-2</c:v>
                </c:pt>
                <c:pt idx="22">
                  <c:v>0</c:v>
                </c:pt>
                <c:pt idx="23">
                  <c:v>-1</c:v>
                </c:pt>
                <c:pt idx="24">
                  <c:v>-3</c:v>
                </c:pt>
                <c:pt idx="25">
                  <c:v>-2</c:v>
                </c:pt>
                <c:pt idx="26">
                  <c:v>0</c:v>
                </c:pt>
                <c:pt idx="27">
                  <c:v>-1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11</c:v>
                </c:pt>
                <c:pt idx="19">
                  <c:v>7</c:v>
                </c:pt>
                <c:pt idx="20">
                  <c:v>8</c:v>
                </c:pt>
                <c:pt idx="21">
                  <c:v>6</c:v>
                </c:pt>
                <c:pt idx="22">
                  <c:v>12</c:v>
                </c:pt>
                <c:pt idx="23">
                  <c:v>10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14</c:v>
                </c:pt>
                <c:pt idx="28">
                  <c:v>13</c:v>
                </c:pt>
                <c:pt idx="29">
                  <c:v>15</c:v>
                </c:pt>
                <c:pt idx="30">
                  <c:v>17</c:v>
                </c:pt>
                <c:pt idx="31">
                  <c:v>13</c:v>
                </c:pt>
                <c:pt idx="32">
                  <c:v>15</c:v>
                </c:pt>
                <c:pt idx="33">
                  <c:v>13</c:v>
                </c:pt>
                <c:pt idx="34">
                  <c:v>14</c:v>
                </c:pt>
                <c:pt idx="35">
                  <c:v>17</c:v>
                </c:pt>
                <c:pt idx="36">
                  <c:v>20</c:v>
                </c:pt>
                <c:pt idx="37">
                  <c:v>17</c:v>
                </c:pt>
                <c:pt idx="38">
                  <c:v>15</c:v>
                </c:pt>
                <c:pt idx="39">
                  <c:v>20</c:v>
                </c:pt>
                <c:pt idx="40">
                  <c:v>21</c:v>
                </c:pt>
                <c:pt idx="41">
                  <c:v>14</c:v>
                </c:pt>
                <c:pt idx="42">
                  <c:v>13</c:v>
                </c:pt>
                <c:pt idx="43">
                  <c:v>7</c:v>
                </c:pt>
                <c:pt idx="44">
                  <c:v>8</c:v>
                </c:pt>
                <c:pt idx="45">
                  <c:v>4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5</c:v>
                </c:pt>
                <c:pt idx="39">
                  <c:v>4</c:v>
                </c:pt>
                <c:pt idx="40">
                  <c:v>4</c:v>
                </c:pt>
                <c:pt idx="41">
                  <c:v>7</c:v>
                </c:pt>
                <c:pt idx="42">
                  <c:v>10</c:v>
                </c:pt>
                <c:pt idx="43">
                  <c:v>3</c:v>
                </c:pt>
                <c:pt idx="44">
                  <c:v>3</c:v>
                </c:pt>
                <c:pt idx="4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41969792"/>
        <c:axId val="241983872"/>
      </c:barChart>
      <c:catAx>
        <c:axId val="2419697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1983872"/>
        <c:crosses val="autoZero"/>
        <c:auto val="1"/>
        <c:lblAlgn val="ctr"/>
        <c:lblOffset val="100"/>
        <c:tickLblSkip val="1"/>
        <c:noMultiLvlLbl val="0"/>
      </c:catAx>
      <c:valAx>
        <c:axId val="2419838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419697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34E-4"/>
          <c:y val="1.5802298361353481E-2"/>
          <c:w val="0.99553513370510349"/>
          <c:h val="2.3673476626232558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04864"/>
        <c:axId val="274406400"/>
      </c:lineChart>
      <c:catAx>
        <c:axId val="274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406400"/>
        <c:crosses val="autoZero"/>
        <c:auto val="1"/>
        <c:lblAlgn val="ctr"/>
        <c:lblOffset val="100"/>
        <c:noMultiLvlLbl val="0"/>
      </c:catAx>
      <c:valAx>
        <c:axId val="274406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404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2.564102564102564E-2</c:v>
                </c:pt>
                <c:pt idx="2">
                  <c:v>0.46153846153846156</c:v>
                </c:pt>
                <c:pt idx="3">
                  <c:v>0.35897435897435898</c:v>
                </c:pt>
                <c:pt idx="4">
                  <c:v>0.12820512820512819</c:v>
                </c:pt>
                <c:pt idx="5">
                  <c:v>2.564102564102564E-2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0.14285714285714285</c:v>
                </c:pt>
                <c:pt idx="3">
                  <c:v>0.5714285714285714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56576"/>
        <c:axId val="274458112"/>
      </c:lineChart>
      <c:catAx>
        <c:axId val="2744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458112"/>
        <c:crosses val="autoZero"/>
        <c:auto val="1"/>
        <c:lblAlgn val="ctr"/>
        <c:lblOffset val="100"/>
        <c:noMultiLvlLbl val="0"/>
      </c:catAx>
      <c:valAx>
        <c:axId val="2744581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456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38496"/>
        <c:axId val="274940288"/>
      </c:lineChart>
      <c:catAx>
        <c:axId val="2749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940288"/>
        <c:crosses val="autoZero"/>
        <c:auto val="1"/>
        <c:lblAlgn val="ctr"/>
        <c:lblOffset val="100"/>
        <c:noMultiLvlLbl val="0"/>
      </c:catAx>
      <c:valAx>
        <c:axId val="2749402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9384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0"/>
                <c:pt idx="0">
                  <c:v>0</c:v>
                </c:pt>
                <c:pt idx="1">
                  <c:v>0.66666666666666652</c:v>
                </c:pt>
                <c:pt idx="2">
                  <c:v>0.61538461538461542</c:v>
                </c:pt>
                <c:pt idx="3">
                  <c:v>1.2564102564102564</c:v>
                </c:pt>
                <c:pt idx="4">
                  <c:v>1.9743589743589745</c:v>
                </c:pt>
                <c:pt idx="5">
                  <c:v>2.3076923076923079</c:v>
                </c:pt>
                <c:pt idx="6">
                  <c:v>2.2307692307692308</c:v>
                </c:pt>
                <c:pt idx="7">
                  <c:v>2.4358974358974361</c:v>
                </c:pt>
                <c:pt idx="8">
                  <c:v>2.6923076923076925</c:v>
                </c:pt>
                <c:pt idx="9">
                  <c:v>3.1538461538461542</c:v>
                </c:pt>
                <c:pt idx="10">
                  <c:v>3.8717948717948723</c:v>
                </c:pt>
                <c:pt idx="11">
                  <c:v>4.2820512820512828</c:v>
                </c:pt>
                <c:pt idx="12">
                  <c:v>4.4358974358974361</c:v>
                </c:pt>
                <c:pt idx="13">
                  <c:v>5</c:v>
                </c:pt>
                <c:pt idx="14">
                  <c:v>5.6923076923076925</c:v>
                </c:pt>
                <c:pt idx="15">
                  <c:v>6.3076923076923084</c:v>
                </c:pt>
                <c:pt idx="16">
                  <c:v>6.1965811965811977</c:v>
                </c:pt>
                <c:pt idx="17">
                  <c:v>6.8354700854700869</c:v>
                </c:pt>
                <c:pt idx="18">
                  <c:v>7.1410256410256423</c:v>
                </c:pt>
                <c:pt idx="19">
                  <c:v>7.0299145299145316</c:v>
                </c:pt>
                <c:pt idx="20">
                  <c:v>7.0576923076923093</c:v>
                </c:pt>
                <c:pt idx="21">
                  <c:v>7.5299145299145316</c:v>
                </c:pt>
                <c:pt idx="22">
                  <c:v>7.9188034188034209</c:v>
                </c:pt>
                <c:pt idx="23">
                  <c:v>8.5299145299145316</c:v>
                </c:pt>
                <c:pt idx="24">
                  <c:v>8.8354700854700869</c:v>
                </c:pt>
                <c:pt idx="25">
                  <c:v>8.9465811965811977</c:v>
                </c:pt>
                <c:pt idx="26">
                  <c:v>9.2799145299145316</c:v>
                </c:pt>
                <c:pt idx="27">
                  <c:v>10.085470085470087</c:v>
                </c:pt>
                <c:pt idx="28">
                  <c:v>10.696581196581198</c:v>
                </c:pt>
                <c:pt idx="29">
                  <c:v>10.196581196581198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-0.33333333333333348</c:v>
                </c:pt>
                <c:pt idx="3">
                  <c:v>-0.16666666666666696</c:v>
                </c:pt>
                <c:pt idx="4">
                  <c:v>0.33333333333333304</c:v>
                </c:pt>
                <c:pt idx="5">
                  <c:v>0.16666666666666652</c:v>
                </c:pt>
                <c:pt idx="6">
                  <c:v>-0.5</c:v>
                </c:pt>
                <c:pt idx="7">
                  <c:v>-0.83333333333333348</c:v>
                </c:pt>
                <c:pt idx="8">
                  <c:v>-1</c:v>
                </c:pt>
                <c:pt idx="9">
                  <c:v>-1</c:v>
                </c:pt>
                <c:pt idx="10">
                  <c:v>-0.5</c:v>
                </c:pt>
                <c:pt idx="11">
                  <c:v>-0.66666666666666652</c:v>
                </c:pt>
                <c:pt idx="12">
                  <c:v>-1.1666666666666665</c:v>
                </c:pt>
                <c:pt idx="13">
                  <c:v>-1.5</c:v>
                </c:pt>
                <c:pt idx="14">
                  <c:v>-1</c:v>
                </c:pt>
                <c:pt idx="15">
                  <c:v>-0.5</c:v>
                </c:pt>
                <c:pt idx="16">
                  <c:v>-1.1666666666666665</c:v>
                </c:pt>
                <c:pt idx="17">
                  <c:v>-1.5</c:v>
                </c:pt>
                <c:pt idx="18">
                  <c:v>-1.3333333333333335</c:v>
                </c:pt>
                <c:pt idx="19">
                  <c:v>-1.666666666666667</c:v>
                </c:pt>
                <c:pt idx="20">
                  <c:v>-2.0000000000000004</c:v>
                </c:pt>
                <c:pt idx="21">
                  <c:v>-2.166666666666667</c:v>
                </c:pt>
                <c:pt idx="22">
                  <c:v>-2.3333333333333335</c:v>
                </c:pt>
                <c:pt idx="23">
                  <c:v>-2.166666666666667</c:v>
                </c:pt>
                <c:pt idx="24">
                  <c:v>-2.3333333333333335</c:v>
                </c:pt>
                <c:pt idx="25">
                  <c:v>-2.666666666666667</c:v>
                </c:pt>
                <c:pt idx="26">
                  <c:v>-2.666666666666667</c:v>
                </c:pt>
                <c:pt idx="27">
                  <c:v>-2.3333333333333335</c:v>
                </c:pt>
                <c:pt idx="28">
                  <c:v>-2.3333333333333335</c:v>
                </c:pt>
                <c:pt idx="29">
                  <c:v>-2.8333333333333335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27680"/>
        <c:axId val="274729600"/>
      </c:lineChart>
      <c:catAx>
        <c:axId val="274727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4729600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7472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47276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778368"/>
        <c:axId val="274780544"/>
      </c:barChart>
      <c:catAx>
        <c:axId val="2747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780544"/>
        <c:crosses val="autoZero"/>
        <c:auto val="1"/>
        <c:lblAlgn val="ctr"/>
        <c:lblOffset val="0"/>
        <c:noMultiLvlLbl val="0"/>
      </c:catAx>
      <c:valAx>
        <c:axId val="2747805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477836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15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4805888"/>
        <c:axId val="274807424"/>
      </c:barChart>
      <c:catAx>
        <c:axId val="274805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807424"/>
        <c:crosses val="autoZero"/>
        <c:auto val="1"/>
        <c:lblAlgn val="ctr"/>
        <c:lblOffset val="100"/>
        <c:tickLblSkip val="1"/>
        <c:noMultiLvlLbl val="0"/>
      </c:catAx>
      <c:valAx>
        <c:axId val="2748074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4805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15"/>
                <c:pt idx="0">
                  <c:v>-1</c:v>
                </c:pt>
                <c:pt idx="1">
                  <c:v>0</c:v>
                </c:pt>
                <c:pt idx="2">
                  <c:v>-0.41666666666666652</c:v>
                </c:pt>
                <c:pt idx="3">
                  <c:v>-0.5</c:v>
                </c:pt>
                <c:pt idx="4">
                  <c:v>-0.26190476190476186</c:v>
                </c:pt>
                <c:pt idx="5">
                  <c:v>0</c:v>
                </c:pt>
                <c:pt idx="6">
                  <c:v>-0.16666666666666652</c:v>
                </c:pt>
                <c:pt idx="7">
                  <c:v>0.16666666666666652</c:v>
                </c:pt>
                <c:pt idx="8">
                  <c:v>8.3333333333333481E-2</c:v>
                </c:pt>
                <c:pt idx="9">
                  <c:v>0.16666666666666652</c:v>
                </c:pt>
                <c:pt idx="10">
                  <c:v>-0.33333333333333348</c:v>
                </c:pt>
                <c:pt idx="11">
                  <c:v>-8.3333333333333481E-2</c:v>
                </c:pt>
                <c:pt idx="12">
                  <c:v>0.16666666666666652</c:v>
                </c:pt>
                <c:pt idx="13">
                  <c:v>-0.41666666666666652</c:v>
                </c:pt>
                <c:pt idx="14">
                  <c:v>-0.25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40192"/>
        <c:axId val="274858752"/>
      </c:barChart>
      <c:catAx>
        <c:axId val="27484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858752"/>
        <c:crosses val="autoZero"/>
        <c:auto val="1"/>
        <c:lblAlgn val="ctr"/>
        <c:lblOffset val="0"/>
        <c:noMultiLvlLbl val="0"/>
      </c:catAx>
      <c:valAx>
        <c:axId val="27485875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48401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15"/>
                <c:pt idx="0">
                  <c:v>-1</c:v>
                </c:pt>
                <c:pt idx="1">
                  <c:v>-0.5</c:v>
                </c:pt>
                <c:pt idx="2">
                  <c:v>-0.5</c:v>
                </c:pt>
                <c:pt idx="3">
                  <c:v>0</c:v>
                </c:pt>
                <c:pt idx="4">
                  <c:v>-0.33333333333333348</c:v>
                </c:pt>
                <c:pt idx="5">
                  <c:v>-0.5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-0.5</c:v>
                </c:pt>
                <c:pt idx="11">
                  <c:v>-0.5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87424"/>
        <c:axId val="274889344"/>
      </c:barChart>
      <c:catAx>
        <c:axId val="2748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889344"/>
        <c:crosses val="autoZero"/>
        <c:auto val="1"/>
        <c:lblAlgn val="ctr"/>
        <c:lblOffset val="0"/>
        <c:noMultiLvlLbl val="0"/>
      </c:catAx>
      <c:valAx>
        <c:axId val="2748893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488742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49440"/>
        <c:axId val="275959808"/>
      </c:lineChart>
      <c:catAx>
        <c:axId val="275949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959808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75959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9494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43296"/>
        <c:axId val="275149568"/>
      </c:barChart>
      <c:catAx>
        <c:axId val="275143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149568"/>
        <c:crosses val="autoZero"/>
        <c:auto val="1"/>
        <c:lblAlgn val="ctr"/>
        <c:lblOffset val="0"/>
        <c:tickMarkSkip val="1"/>
        <c:noMultiLvlLbl val="0"/>
      </c:catAx>
      <c:valAx>
        <c:axId val="2751495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1432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15"/>
                <c:pt idx="0" formatCode="General">
                  <c:v>0</c:v>
                </c:pt>
                <c:pt idx="1">
                  <c:v>-0.5</c:v>
                </c:pt>
                <c:pt idx="2" formatCode="General">
                  <c:v>-0.10000000000000009</c:v>
                </c:pt>
                <c:pt idx="3" formatCode="General">
                  <c:v>0.5</c:v>
                </c:pt>
                <c:pt idx="4" formatCode="General">
                  <c:v>-0.10000000000000009</c:v>
                </c:pt>
                <c:pt idx="5" formatCode="General">
                  <c:v>-0.5</c:v>
                </c:pt>
                <c:pt idx="6" formatCode="General">
                  <c:v>-0.29999999999999982</c:v>
                </c:pt>
                <c:pt idx="7" formatCode="General">
                  <c:v>-0.20000000000000018</c:v>
                </c:pt>
                <c:pt idx="8" formatCode="General">
                  <c:v>-0.10000000000000009</c:v>
                </c:pt>
                <c:pt idx="9" formatCode="General">
                  <c:v>0.29999999999999982</c:v>
                </c:pt>
                <c:pt idx="10" formatCode="General">
                  <c:v>-0.20000000000000018</c:v>
                </c:pt>
                <c:pt idx="11" formatCode="General">
                  <c:v>-0.39999999999999991</c:v>
                </c:pt>
                <c:pt idx="12" formatCode="General">
                  <c:v>-0.20000000000000018</c:v>
                </c:pt>
                <c:pt idx="13" formatCode="General">
                  <c:v>0.39999999999999991</c:v>
                </c:pt>
                <c:pt idx="14" formatCode="General">
                  <c:v>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15"/>
                <c:pt idx="0" formatCode="General">
                  <c:v>1.5999999999999996</c:v>
                </c:pt>
                <c:pt idx="1">
                  <c:v>0.29999999999999982</c:v>
                </c:pt>
                <c:pt idx="2" formatCode="General">
                  <c:v>1</c:v>
                </c:pt>
                <c:pt idx="3" formatCode="General">
                  <c:v>0.39999999999999991</c:v>
                </c:pt>
                <c:pt idx="4" formatCode="General">
                  <c:v>1</c:v>
                </c:pt>
                <c:pt idx="5" formatCode="General">
                  <c:v>0.29999999999999982</c:v>
                </c:pt>
                <c:pt idx="6" formatCode="General">
                  <c:v>0.5</c:v>
                </c:pt>
                <c:pt idx="7" formatCode="General">
                  <c:v>0.70000000000000018</c:v>
                </c:pt>
                <c:pt idx="8" formatCode="General">
                  <c:v>0.70000000000000018</c:v>
                </c:pt>
                <c:pt idx="9" formatCode="General">
                  <c:v>1.2000000000000002</c:v>
                </c:pt>
                <c:pt idx="10" formatCode="General">
                  <c:v>0.89999999999999991</c:v>
                </c:pt>
                <c:pt idx="11" formatCode="General">
                  <c:v>0.70000000000000018</c:v>
                </c:pt>
                <c:pt idx="12" formatCode="General">
                  <c:v>0.5</c:v>
                </c:pt>
                <c:pt idx="13" formatCode="General">
                  <c:v>1.2000000000000002</c:v>
                </c:pt>
                <c:pt idx="14" formatCode="General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005120"/>
        <c:axId val="242007040"/>
      </c:barChart>
      <c:catAx>
        <c:axId val="2420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200704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42007040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2005120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80928"/>
        <c:axId val="275973632"/>
      </c:barChart>
      <c:catAx>
        <c:axId val="2751809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973632"/>
        <c:crosses val="autoZero"/>
        <c:auto val="1"/>
        <c:lblAlgn val="ctr"/>
        <c:lblOffset val="0"/>
        <c:tickMarkSkip val="1"/>
        <c:noMultiLvlLbl val="0"/>
      </c:catAx>
      <c:valAx>
        <c:axId val="2759736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1809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013440"/>
        <c:axId val="276015360"/>
      </c:barChart>
      <c:catAx>
        <c:axId val="2760134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6015360"/>
        <c:crosses val="autoZero"/>
        <c:auto val="1"/>
        <c:lblAlgn val="ctr"/>
        <c:lblOffset val="0"/>
        <c:tickMarkSkip val="1"/>
        <c:noMultiLvlLbl val="0"/>
      </c:catAx>
      <c:valAx>
        <c:axId val="2760153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601344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215488"/>
        <c:axId val="275217408"/>
      </c:barChart>
      <c:catAx>
        <c:axId val="275215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217408"/>
        <c:crosses val="autoZero"/>
        <c:auto val="1"/>
        <c:lblAlgn val="ctr"/>
        <c:lblOffset val="0"/>
        <c:tickMarkSkip val="1"/>
        <c:noMultiLvlLbl val="0"/>
      </c:catAx>
      <c:valAx>
        <c:axId val="2752174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2154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Magda Kiss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261312"/>
        <c:axId val="275263488"/>
      </c:barChart>
      <c:catAx>
        <c:axId val="275261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5263488"/>
        <c:crosses val="autoZero"/>
        <c:auto val="1"/>
        <c:lblAlgn val="ctr"/>
        <c:lblOffset val="0"/>
        <c:tickMarkSkip val="1"/>
        <c:noMultiLvlLbl val="0"/>
      </c:catAx>
      <c:valAx>
        <c:axId val="2752634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526131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15"/>
                <c:pt idx="0">
                  <c:v>-2</c:v>
                </c:pt>
                <c:pt idx="1">
                  <c:v>-0.5</c:v>
                </c:pt>
                <c:pt idx="2" formatCode="General">
                  <c:v>-2</c:v>
                </c:pt>
                <c:pt idx="3" formatCode="General">
                  <c:v>-1</c:v>
                </c:pt>
                <c:pt idx="4" formatCode="General">
                  <c:v>-0.83333333333333348</c:v>
                </c:pt>
                <c:pt idx="5" formatCode="General">
                  <c:v>-1</c:v>
                </c:pt>
                <c:pt idx="6" formatCode="General">
                  <c:v>-0.5</c:v>
                </c:pt>
                <c:pt idx="7" formatCode="General">
                  <c:v>-0.5</c:v>
                </c:pt>
                <c:pt idx="8" formatCode="General">
                  <c:v>-0.5</c:v>
                </c:pt>
                <c:pt idx="9" formatCode="General">
                  <c:v>-0.5</c:v>
                </c:pt>
                <c:pt idx="10" formatCode="General">
                  <c:v>-0.5</c:v>
                </c:pt>
                <c:pt idx="11" formatCode="General">
                  <c:v>-1.5</c:v>
                </c:pt>
                <c:pt idx="12" formatCode="General">
                  <c:v>-0.5</c:v>
                </c:pt>
                <c:pt idx="13" formatCode="General">
                  <c:v>-1</c:v>
                </c:pt>
                <c:pt idx="14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296640"/>
        <c:axId val="275298560"/>
      </c:barChart>
      <c:catAx>
        <c:axId val="27529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5298560"/>
        <c:crosses val="autoZero"/>
        <c:auto val="1"/>
        <c:lblAlgn val="ctr"/>
        <c:lblOffset val="0"/>
        <c:noMultiLvlLbl val="0"/>
      </c:catAx>
      <c:valAx>
        <c:axId val="27529856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529664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-1</c:v>
                </c:pt>
                <c:pt idx="20">
                  <c:v>-2</c:v>
                </c:pt>
                <c:pt idx="21">
                  <c:v>-3</c:v>
                </c:pt>
                <c:pt idx="22">
                  <c:v>-4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  <c:pt idx="16">
                  <c:v>-1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-2</c:v>
                </c:pt>
                <c:pt idx="25">
                  <c:v>-2</c:v>
                </c:pt>
                <c:pt idx="26">
                  <c:v>-3</c:v>
                </c:pt>
                <c:pt idx="27">
                  <c:v>-1</c:v>
                </c:pt>
                <c:pt idx="28">
                  <c:v>-1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408000"/>
        <c:axId val="255410176"/>
      </c:lineChart>
      <c:catAx>
        <c:axId val="255408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5410176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55410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54080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Kathi Winzer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17</c:v>
                </c:pt>
                <c:pt idx="24">
                  <c:v>17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21</c:v>
                </c:pt>
                <c:pt idx="2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Verena Droschke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21</c:v>
                </c:pt>
                <c:pt idx="2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Bernadette Brandeis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19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23</c:v>
                </c:pt>
                <c:pt idx="28">
                  <c:v>24</c:v>
                </c:pt>
                <c:pt idx="2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74208"/>
        <c:axId val="264438528"/>
      </c:lineChart>
      <c:catAx>
        <c:axId val="264174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4438528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6443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417420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5"/>
                <c:pt idx="0">
                  <c:v>-1</c:v>
                </c:pt>
                <c:pt idx="1">
                  <c:v>-17</c:v>
                </c:pt>
                <c:pt idx="2">
                  <c:v>-2</c:v>
                </c:pt>
                <c:pt idx="3">
                  <c:v>0</c:v>
                </c:pt>
                <c:pt idx="4">
                  <c:v>-4</c:v>
                </c:pt>
                <c:pt idx="5">
                  <c:v>-19</c:v>
                </c:pt>
                <c:pt idx="6">
                  <c:v>-10</c:v>
                </c:pt>
                <c:pt idx="7">
                  <c:v>-6</c:v>
                </c:pt>
                <c:pt idx="8">
                  <c:v>-2</c:v>
                </c:pt>
                <c:pt idx="9">
                  <c:v>0</c:v>
                </c:pt>
                <c:pt idx="10">
                  <c:v>-4</c:v>
                </c:pt>
                <c:pt idx="11">
                  <c:v>-6</c:v>
                </c:pt>
                <c:pt idx="12">
                  <c:v>-5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5"/>
                <c:pt idx="0">
                  <c:v>14</c:v>
                </c:pt>
                <c:pt idx="1">
                  <c:v>7</c:v>
                </c:pt>
                <c:pt idx="2">
                  <c:v>29</c:v>
                </c:pt>
                <c:pt idx="3">
                  <c:v>20</c:v>
                </c:pt>
                <c:pt idx="4">
                  <c:v>19</c:v>
                </c:pt>
                <c:pt idx="5">
                  <c:v>10</c:v>
                </c:pt>
                <c:pt idx="6">
                  <c:v>17</c:v>
                </c:pt>
                <c:pt idx="7">
                  <c:v>25</c:v>
                </c:pt>
                <c:pt idx="8">
                  <c:v>28</c:v>
                </c:pt>
                <c:pt idx="9">
                  <c:v>38</c:v>
                </c:pt>
                <c:pt idx="10">
                  <c:v>27</c:v>
                </c:pt>
                <c:pt idx="11">
                  <c:v>14</c:v>
                </c:pt>
                <c:pt idx="12">
                  <c:v>26</c:v>
                </c:pt>
                <c:pt idx="13">
                  <c:v>29</c:v>
                </c:pt>
                <c:pt idx="14">
                  <c:v>34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5"/>
                <c:pt idx="0">
                  <c:v>6</c:v>
                </c:pt>
                <c:pt idx="1">
                  <c:v>2</c:v>
                </c:pt>
                <c:pt idx="2">
                  <c:v>10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6</c:v>
                </c:pt>
                <c:pt idx="13">
                  <c:v>13</c:v>
                </c:pt>
                <c:pt idx="1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4183296"/>
        <c:axId val="274184832"/>
      </c:barChart>
      <c:catAx>
        <c:axId val="274183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184832"/>
        <c:crosses val="autoZero"/>
        <c:auto val="1"/>
        <c:lblAlgn val="ctr"/>
        <c:lblOffset val="100"/>
        <c:tickLblSkip val="1"/>
        <c:noMultiLvlLbl val="0"/>
      </c:catAx>
      <c:valAx>
        <c:axId val="27418483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41832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5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3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10</c:v>
                </c:pt>
                <c:pt idx="8">
                  <c:v>8</c:v>
                </c:pt>
                <c:pt idx="9">
                  <c:v>7</c:v>
                </c:pt>
                <c:pt idx="10">
                  <c:v>5</c:v>
                </c:pt>
                <c:pt idx="11">
                  <c:v>8</c:v>
                </c:pt>
                <c:pt idx="12">
                  <c:v>8</c:v>
                </c:pt>
                <c:pt idx="13">
                  <c:v>10</c:v>
                </c:pt>
                <c:pt idx="14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4475648"/>
        <c:axId val="274481536"/>
      </c:barChart>
      <c:catAx>
        <c:axId val="2744756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4481536"/>
        <c:crosses val="autoZero"/>
        <c:auto val="1"/>
        <c:lblAlgn val="ctr"/>
        <c:lblOffset val="100"/>
        <c:tickLblSkip val="1"/>
        <c:noMultiLvlLbl val="0"/>
      </c:catAx>
      <c:valAx>
        <c:axId val="27448153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44756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2.564102564102564E-2</c:v>
                </c:pt>
                <c:pt idx="2">
                  <c:v>0.46153846153846156</c:v>
                </c:pt>
                <c:pt idx="3">
                  <c:v>0.35897435897435898</c:v>
                </c:pt>
                <c:pt idx="4">
                  <c:v>0.12820512820512819</c:v>
                </c:pt>
                <c:pt idx="5">
                  <c:v>2.564102564102564E-2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0.14285714285714285</c:v>
                </c:pt>
                <c:pt idx="3">
                  <c:v>0.5714285714285714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573568"/>
        <c:axId val="274333696"/>
      </c:lineChart>
      <c:catAx>
        <c:axId val="27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333696"/>
        <c:crosses val="autoZero"/>
        <c:auto val="1"/>
        <c:lblAlgn val="ctr"/>
        <c:lblOffset val="100"/>
        <c:noMultiLvlLbl val="0"/>
      </c:catAx>
      <c:valAx>
        <c:axId val="2743336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5735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4944"/>
        <c:axId val="274356480"/>
      </c:lineChart>
      <c:catAx>
        <c:axId val="2743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356480"/>
        <c:crosses val="autoZero"/>
        <c:auto val="1"/>
        <c:lblAlgn val="ctr"/>
        <c:lblOffset val="100"/>
        <c:noMultiLvlLbl val="0"/>
      </c:catAx>
      <c:valAx>
        <c:axId val="2743564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3549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81824"/>
        <c:axId val="274383616"/>
      </c:lineChart>
      <c:catAx>
        <c:axId val="27438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4383616"/>
        <c:crosses val="autoZero"/>
        <c:auto val="1"/>
        <c:lblAlgn val="ctr"/>
        <c:lblOffset val="100"/>
        <c:noMultiLvlLbl val="0"/>
      </c:catAx>
      <c:valAx>
        <c:axId val="2743836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4381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jpg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3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38</xdr:col>
      <xdr:colOff>200024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31</xdr:col>
      <xdr:colOff>247650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276225</xdr:colOff>
      <xdr:row>19</xdr:row>
      <xdr:rowOff>38100</xdr:rowOff>
    </xdr:from>
    <xdr:to>
      <xdr:col>38</xdr:col>
      <xdr:colOff>200026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31</xdr:col>
      <xdr:colOff>276225</xdr:colOff>
      <xdr:row>27</xdr:row>
      <xdr:rowOff>19050</xdr:rowOff>
    </xdr:from>
    <xdr:to>
      <xdr:col>38</xdr:col>
      <xdr:colOff>200026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28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638175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0</xdr:colOff>
      <xdr:row>9</xdr:row>
      <xdr:rowOff>171452</xdr:rowOff>
    </xdr:from>
    <xdr:to>
      <xdr:col>31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704850</xdr:colOff>
      <xdr:row>9</xdr:row>
      <xdr:rowOff>171450</xdr:rowOff>
    </xdr:from>
    <xdr:to>
      <xdr:col>32</xdr:col>
      <xdr:colOff>638175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104775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104775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104775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104775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104775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104775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(Magda Kiss)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47626</xdr:colOff>
      <xdr:row>2</xdr:row>
      <xdr:rowOff>95250</xdr:rowOff>
    </xdr:from>
    <xdr:to>
      <xdr:col>19</xdr:col>
      <xdr:colOff>342485</xdr:colOff>
      <xdr:row>14</xdr:row>
      <xdr:rowOff>180975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1047750"/>
          <a:ext cx="3342859" cy="24288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16</xdr:col>
      <xdr:colOff>466725</xdr:colOff>
      <xdr:row>1</xdr:row>
      <xdr:rowOff>19051</xdr:rowOff>
    </xdr:from>
    <xdr:to>
      <xdr:col>20</xdr:col>
      <xdr:colOff>1343025</xdr:colOff>
      <xdr:row>7</xdr:row>
      <xdr:rowOff>28575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219076"/>
          <a:ext cx="3524250" cy="176212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RowHeight="15" x14ac:dyDescent="0.25"/>
  <cols>
    <col min="1" max="1" width="17.42578125" style="271" customWidth="1"/>
    <col min="2" max="2" width="11.42578125" style="271"/>
    <col min="3" max="3" width="4.85546875" style="271" customWidth="1"/>
    <col min="4" max="4" width="9.85546875" style="271" customWidth="1"/>
    <col min="5" max="5" width="2.28515625" style="271" customWidth="1"/>
    <col min="6" max="7" width="11.42578125" style="271"/>
    <col min="8" max="8" width="12" style="271" customWidth="1"/>
    <col min="9" max="9" width="8.85546875" style="271" customWidth="1"/>
    <col min="10" max="26" width="11.42578125" style="271"/>
    <col min="27" max="27" width="0" style="271" hidden="1" customWidth="1"/>
    <col min="28" max="16384" width="11.42578125" style="271"/>
  </cols>
  <sheetData>
    <row r="1" spans="1:27" ht="23.25" x14ac:dyDescent="0.35">
      <c r="A1" s="270" t="s">
        <v>190</v>
      </c>
    </row>
    <row r="2" spans="1:27" ht="3" customHeight="1" thickBot="1" x14ac:dyDescent="0.3">
      <c r="AA2" s="271" t="s">
        <v>153</v>
      </c>
    </row>
    <row r="3" spans="1:27" ht="27.75" customHeight="1" thickBot="1" x14ac:dyDescent="0.3">
      <c r="A3" s="316" t="str">
        <f>Parameter!B10 &amp; "   "&amp;Parameter!B11</f>
        <v>Vienna Open 2013   (Wien / 19.1.2013)</v>
      </c>
      <c r="B3" s="317"/>
      <c r="C3" s="317"/>
      <c r="D3" s="317"/>
      <c r="E3" s="317"/>
      <c r="F3" s="317"/>
      <c r="G3" s="317"/>
      <c r="H3" s="317"/>
      <c r="I3" s="317"/>
      <c r="J3" s="317"/>
      <c r="K3" s="318"/>
      <c r="AA3" s="271" t="s">
        <v>155</v>
      </c>
    </row>
    <row r="4" spans="1:27" x14ac:dyDescent="0.25">
      <c r="A4" s="271" t="s">
        <v>191</v>
      </c>
      <c r="B4" s="271" t="s">
        <v>194</v>
      </c>
      <c r="AA4" s="271" t="s">
        <v>156</v>
      </c>
    </row>
    <row r="6" spans="1:27" ht="23.25" x14ac:dyDescent="0.35">
      <c r="A6" s="270" t="s">
        <v>152</v>
      </c>
    </row>
    <row r="7" spans="1:27" ht="15" customHeight="1" thickBot="1" x14ac:dyDescent="0.3">
      <c r="A7" s="271" t="s">
        <v>192</v>
      </c>
      <c r="AA7" s="271" t="s">
        <v>153</v>
      </c>
    </row>
    <row r="8" spans="1:27" ht="15" customHeight="1" thickBot="1" x14ac:dyDescent="0.3">
      <c r="A8" s="271" t="s">
        <v>154</v>
      </c>
      <c r="D8" s="272"/>
      <c r="AA8" s="271" t="s">
        <v>155</v>
      </c>
    </row>
    <row r="9" spans="1:27" x14ac:dyDescent="0.25">
      <c r="A9" s="271" t="s">
        <v>172</v>
      </c>
      <c r="AA9" s="271" t="s">
        <v>156</v>
      </c>
    </row>
    <row r="11" spans="1:27" ht="23.25" x14ac:dyDescent="0.35">
      <c r="A11" s="270" t="s">
        <v>157</v>
      </c>
    </row>
    <row r="12" spans="1:27" x14ac:dyDescent="0.25">
      <c r="A12" s="271" t="s">
        <v>181</v>
      </c>
    </row>
    <row r="13" spans="1:27" x14ac:dyDescent="0.25">
      <c r="A13" s="271" t="s">
        <v>193</v>
      </c>
      <c r="J13" s="273" t="s">
        <v>169</v>
      </c>
    </row>
    <row r="14" spans="1:27" ht="9.75" customHeight="1" x14ac:dyDescent="0.25"/>
    <row r="15" spans="1:27" ht="46.5" x14ac:dyDescent="0.7">
      <c r="A15" s="319" t="s">
        <v>158</v>
      </c>
      <c r="B15" s="319"/>
      <c r="C15" s="319"/>
      <c r="D15" s="319"/>
      <c r="E15" s="310" t="s">
        <v>159</v>
      </c>
    </row>
    <row r="16" spans="1:27" x14ac:dyDescent="0.25">
      <c r="A16" s="315" t="s">
        <v>160</v>
      </c>
      <c r="B16" s="315"/>
      <c r="C16" s="315"/>
      <c r="D16" s="315"/>
      <c r="E16" s="315"/>
    </row>
    <row r="17" spans="1:8" x14ac:dyDescent="0.25">
      <c r="A17" s="271" t="s">
        <v>161</v>
      </c>
      <c r="B17" s="311" t="s">
        <v>162</v>
      </c>
    </row>
    <row r="18" spans="1:8" x14ac:dyDescent="0.25">
      <c r="A18" s="271" t="s">
        <v>163</v>
      </c>
      <c r="B18" s="311" t="s">
        <v>4</v>
      </c>
    </row>
    <row r="19" spans="1:8" x14ac:dyDescent="0.25">
      <c r="A19" s="271" t="s">
        <v>164</v>
      </c>
      <c r="B19" s="311" t="s">
        <v>5</v>
      </c>
    </row>
    <row r="20" spans="1:8" ht="9" customHeight="1" x14ac:dyDescent="0.25"/>
    <row r="21" spans="1:8" x14ac:dyDescent="0.25">
      <c r="A21" s="320" t="s">
        <v>165</v>
      </c>
      <c r="B21" s="320"/>
      <c r="C21" s="320"/>
      <c r="D21" s="320"/>
      <c r="E21" s="320"/>
    </row>
    <row r="25" spans="1:8" ht="12.75" customHeight="1" x14ac:dyDescent="0.25"/>
    <row r="26" spans="1:8" ht="12.75" customHeight="1" x14ac:dyDescent="0.25">
      <c r="A26" s="321" t="s">
        <v>166</v>
      </c>
      <c r="B26" s="321"/>
      <c r="C26" s="321"/>
      <c r="D26" s="321"/>
    </row>
    <row r="27" spans="1:8" ht="9" customHeight="1" x14ac:dyDescent="0.25"/>
    <row r="28" spans="1:8" x14ac:dyDescent="0.25">
      <c r="A28" s="271" t="s">
        <v>182</v>
      </c>
    </row>
    <row r="29" spans="1:8" x14ac:dyDescent="0.25">
      <c r="A29" s="271" t="s">
        <v>167</v>
      </c>
      <c r="F29" s="312" t="s">
        <v>168</v>
      </c>
      <c r="G29" s="312"/>
      <c r="H29" s="312"/>
    </row>
  </sheetData>
  <sheetProtection password="DF65" sheet="1" objects="1" scenarios="1"/>
  <mergeCells count="4">
    <mergeCell ref="A3:K3"/>
    <mergeCell ref="A15:D15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S18" sqref="S18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73</v>
      </c>
      <c r="C1" s="2" t="s">
        <v>72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8</v>
      </c>
      <c r="B2" s="2">
        <f>MATCH(A2,Data!AJ:AJ,0)</f>
        <v>29</v>
      </c>
      <c r="C2" s="2">
        <f ca="1">COUNTIF(OFFSET(Data!$AM$1:$DC$71,B2-1,0,1),"&gt;0")</f>
        <v>29</v>
      </c>
      <c r="D2" s="2">
        <v>0</v>
      </c>
      <c r="E2" s="2">
        <f>IF(INDEX(Data!AM:AM,$B2)=0,#N/A,INDEX(Data!AM:AM,$B2)-Data!AM$2+D2)</f>
        <v>0.78260869565217384</v>
      </c>
      <c r="F2" s="2">
        <f>IF(INDEX(Data!AN:AN,$B2)=0,#N/A,INDEX(Data!AN:AN,$B2)-Data!AN$2+E2)</f>
        <v>0.82608695652173925</v>
      </c>
      <c r="G2" s="2">
        <f>IF(INDEX(Data!AO:AO,$B2)=0,#N/A,INDEX(Data!AO:AO,$B2)-Data!AO$2+F2)</f>
        <v>1.5869565217391304</v>
      </c>
      <c r="H2" s="2">
        <f>IF(INDEX(Data!AP:AP,$B2)=0,#N/A,INDEX(Data!AP:AP,$B2)-Data!AP$2+G2)</f>
        <v>2.3043478260869565</v>
      </c>
      <c r="I2" s="2">
        <f>IF(INDEX(Data!AQ:AQ,$B2)=0,#N/A,INDEX(Data!AQ:AQ,$B2)-Data!AQ$2+H2)</f>
        <v>2.7391304347826089</v>
      </c>
      <c r="J2" s="2">
        <f>IF(INDEX(Data!AR:AR,$B2)=0,#N/A,INDEX(Data!AR:AR,$B2)-Data!AR$2+I2)</f>
        <v>2.7391304347826089</v>
      </c>
      <c r="K2" s="2">
        <f>IF(INDEX(Data!AS:AS,$B2)=0,#N/A,INDEX(Data!AS:AS,$B2)-Data!AS$2+J2)</f>
        <v>3.0434782608695654</v>
      </c>
      <c r="L2" s="2">
        <f>IF(INDEX(Data!AT:AT,$B2)=0,#N/A,INDEX(Data!AT:AT,$B2)-Data!AT$2+K2)</f>
        <v>3.4130434782608696</v>
      </c>
      <c r="M2" s="2">
        <f>IF(INDEX(Data!AU:AU,$B2)=0,#N/A,INDEX(Data!AU:AU,$B2)-Data!AU$2+L2)</f>
        <v>3.8913043478260869</v>
      </c>
      <c r="N2" s="2">
        <f>IF(INDEX(Data!AV:AV,$B2)=0,#N/A,INDEX(Data!AV:AV,$B2)-Data!AV$2+M2)</f>
        <v>4.695652173913043</v>
      </c>
      <c r="O2" s="2">
        <f>IF(INDEX(Data!AW:AW,$B2)=0,#N/A,INDEX(Data!AW:AW,$B2)-Data!AW$2+N2)</f>
        <v>5.1739130434782599</v>
      </c>
      <c r="P2" s="2">
        <f>IF(INDEX(Data!AX:AX,$B2)=0,#N/A,INDEX(Data!AX:AX,$B2)-Data!AX$2+O2)</f>
        <v>5.4347826086956506</v>
      </c>
      <c r="Q2" s="2">
        <f>IF(INDEX(Data!AY:AY,$B2)=0,#N/A,INDEX(Data!AY:AY,$B2)-Data!AY$2+P2)</f>
        <v>6.0217391304347814</v>
      </c>
      <c r="R2" s="2">
        <f>IF(INDEX(Data!AZ:AZ,$B2)=0,#N/A,INDEX(Data!AZ:AZ,$B2)-Data!AZ$2+Q2)</f>
        <v>6.8043478260869552</v>
      </c>
      <c r="S2" s="2">
        <f>IF(INDEX(Data!BA:BA,$B2)=0,#N/A,INDEX(Data!BA:BA,$B2)-Data!BA$2+R2)</f>
        <v>7.478260869565216</v>
      </c>
      <c r="T2" s="2">
        <f>IF(INDEX(Data!BB:BB,$B2)=0,#N/A,INDEX(Data!BB:BB,$B2)-Data!BB$2+S2)</f>
        <v>7.4317492416582391</v>
      </c>
      <c r="U2" s="2">
        <f>IF(INDEX(Data!BC:BC,$B2)=0,#N/A,INDEX(Data!BC:BC,$B2)-Data!BC$2+T2)</f>
        <v>8.1061678463094022</v>
      </c>
      <c r="V2" s="2">
        <f>IF(INDEX(Data!BD:BD,$B2)=0,#N/A,INDEX(Data!BD:BD,$B2)-Data!BD$2+U2)</f>
        <v>8.5015166835187053</v>
      </c>
      <c r="W2" s="2">
        <f>IF(INDEX(Data!BE:BE,$B2)=0,#N/A,INDEX(Data!BE:BE,$B2)-Data!BE$2+V2)</f>
        <v>8.4782608695652169</v>
      </c>
      <c r="X2" s="2">
        <f>IF(INDEX(Data!BF:BF,$B2)=0,#N/A,INDEX(Data!BF:BF,$B2)-Data!BF$2+W2)</f>
        <v>8.5480283114256821</v>
      </c>
      <c r="Y2" s="2">
        <f>IF(INDEX(Data!BG:BG,$B2)=0,#N/A,INDEX(Data!BG:BG,$B2)-Data!BG$2+X2)</f>
        <v>9.0596562184024272</v>
      </c>
      <c r="Z2" s="2">
        <f>IF(INDEX(Data!BH:BH,$B2)=0,#N/A,INDEX(Data!BH:BH,$B2)-Data!BH$2+Y2)</f>
        <v>9.5247724974721955</v>
      </c>
      <c r="AA2" s="2">
        <f>IF(INDEX(Data!BI:BI,$B2)=0,#N/A,INDEX(Data!BI:BI,$B2)-Data!BI$2+Z2)</f>
        <v>10.292214357937311</v>
      </c>
      <c r="AB2" s="2">
        <f>IF(INDEX(Data!BJ:BJ,$B2)=0,#N/A,INDEX(Data!BJ:BJ,$B2)-Data!BJ$2+AA2)</f>
        <v>10.734074823053589</v>
      </c>
      <c r="AC2" s="2">
        <f>IF(INDEX(Data!BK:BK,$B2)=0,#N/A,INDEX(Data!BK:BK,$B2)-Data!BK$2+AB2)</f>
        <v>10.920121334681497</v>
      </c>
      <c r="AD2" s="2">
        <f>IF(INDEX(Data!BL:BL,$B2)=0,#N/A,INDEX(Data!BL:BL,$B2)-Data!BL$2+AC2)</f>
        <v>11.268958543983823</v>
      </c>
      <c r="AE2" s="2">
        <f>IF(INDEX(Data!BM:BM,$B2)=0,#N/A,INDEX(Data!BM:BM,$B2)-Data!BM$2+AD2)</f>
        <v>12.152679474216381</v>
      </c>
      <c r="AF2" s="2">
        <f>IF(INDEX(Data!BN:BN,$B2)=0,#N/A,INDEX(Data!BN:BN,$B2)-Data!BN$2+AE2)</f>
        <v>12.87360970677452</v>
      </c>
      <c r="AG2" s="2">
        <f>IF(INDEX(Data!BO:BO,$B2)=0,#N/A,INDEX(Data!BO:BO,$B2)-Data!BO$2+AF2)</f>
        <v>12.37360970677452</v>
      </c>
      <c r="AH2" s="2" t="e">
        <f>IF(INDEX(Data!BP:BP,$B2)=0,#N/A,INDEX(Data!BP:BP,$B2)-Data!BP$2+AG2)</f>
        <v>#N/A</v>
      </c>
      <c r="AI2" s="2" t="e">
        <f>IF(INDEX(Data!BQ:BQ,$B2)=0,#N/A,INDEX(Data!BQ:BQ,$B2)-Data!BQ$2+AH2)</f>
        <v>#N/A</v>
      </c>
      <c r="AJ2" s="2" t="e">
        <f>IF(INDEX(Data!BR:BR,$B2)=0,#N/A,INDEX(Data!BR:BR,$B2)-Data!BR$2+AI2)</f>
        <v>#N/A</v>
      </c>
      <c r="AK2" s="2" t="e">
        <f>IF(INDEX(Data!BS:BS,$B2)=0,#N/A,INDEX(Data!BS:BS,$B2)-Data!BS$2+AJ2)</f>
        <v>#N/A</v>
      </c>
      <c r="AL2" s="2" t="e">
        <f>IF(INDEX(Data!BT:BT,$B2)=0,#N/A,INDEX(Data!BT:BT,$B2)-Data!BT$2+AK2)</f>
        <v>#N/A</v>
      </c>
      <c r="AM2" s="2" t="e">
        <f>IF(INDEX(Data!BU:BU,$B2)=0,#N/A,INDEX(Data!BU:BU,$B2)-Data!BU$2+AL2)</f>
        <v>#N/A</v>
      </c>
      <c r="AN2" s="2" t="e">
        <f>IF(INDEX(Data!BV:BV,$B2)=0,#N/A,INDEX(Data!BV:BV,$B2)-Data!BV$2+AM2)</f>
        <v>#N/A</v>
      </c>
      <c r="AO2" s="2" t="e">
        <f>IF(INDEX(Data!BW:BW,$B2)=0,#N/A,INDEX(Data!BW:BW,$B2)-Data!BW$2+AN2)</f>
        <v>#N/A</v>
      </c>
      <c r="AP2" s="2" t="e">
        <f>IF(INDEX(Data!BX:BX,$B2)=0,#N/A,INDEX(Data!BX:BX,$B2)-Data!BX$2+AO2)</f>
        <v>#N/A</v>
      </c>
      <c r="AQ2" s="2" t="e">
        <f>IF(INDEX(Data!BY:BY,$B2)=0,#N/A,INDEX(Data!BY:BY,$B2)-Data!BY$2+AP2)</f>
        <v>#N/A</v>
      </c>
      <c r="AR2" s="2" t="e">
        <f>IF(INDEX(Data!BZ:BZ,$B2)=0,#N/A,INDEX(Data!BZ:BZ,$B2)-Data!BZ$2+AQ2)</f>
        <v>#N/A</v>
      </c>
      <c r="AS2" s="2" t="e">
        <f>IF(INDEX(Data!CA:CA,$B2)=0,#N/A,INDEX(Data!CA:CA,$B2)-Data!CA$2+AR2)</f>
        <v>#N/A</v>
      </c>
      <c r="AT2" s="2" t="e">
        <f>IF(INDEX(Data!CB:CB,$B2)=0,#N/A,INDEX(Data!CB:CB,$B2)-Data!CB$2+AS2)</f>
        <v>#N/A</v>
      </c>
      <c r="AU2" s="2" t="e">
        <f>IF(INDEX(Data!CC:CC,$B2)=0,#N/A,INDEX(Data!CC:CC,$B2)-Data!CC$2+AT2)</f>
        <v>#N/A</v>
      </c>
      <c r="AV2" s="2" t="e">
        <f>IF(INDEX(Data!CD:CD,$B2)=0,#N/A,INDEX(Data!CD:CD,$B2)-Data!CD$2+AU2)</f>
        <v>#N/A</v>
      </c>
      <c r="AW2" s="2" t="e">
        <f>IF(INDEX(Data!CE:CE,$B2)=0,#N/A,INDEX(Data!CE:CE,$B2)-Data!CE$2+AV2)</f>
        <v>#N/A</v>
      </c>
      <c r="AX2" s="2" t="e">
        <f>IF(INDEX(Data!CF:CF,$B2)=0,#N/A,INDEX(Data!CF:CF,$B2)-Data!CF$2+AW2)</f>
        <v>#N/A</v>
      </c>
      <c r="AY2" s="2" t="e">
        <f>IF(INDEX(Data!CG:CG,$B2)=0,#N/A,INDEX(Data!CG:CG,$B2)-Data!CG$2+AX2)</f>
        <v>#N/A</v>
      </c>
      <c r="AZ2" s="2" t="e">
        <f>IF(INDEX(Data!CH:CH,$B2)=0,#N/A,INDEX(Data!CH:CH,$B2)-Data!CH$2+AY2)</f>
        <v>#N/A</v>
      </c>
      <c r="BA2" s="2" t="e">
        <f>IF(INDEX(Data!CI:CI,$B2)=0,#N/A,INDEX(Data!CI:CI,$B2)-Data!CI$2+AZ2)</f>
        <v>#N/A</v>
      </c>
      <c r="BB2" s="2" t="e">
        <f>IF(INDEX(Data!CJ:CJ,$B2)=0,#N/A,INDEX(Data!CJ:CJ,$B2)-Data!CJ$2+BA2)</f>
        <v>#N/A</v>
      </c>
      <c r="BC2" s="2" t="e">
        <f>IF(INDEX(Data!CK:CK,$B2)=0,#N/A,INDEX(Data!CK:CK,$B2)-Data!CK$2+BB2)</f>
        <v>#N/A</v>
      </c>
      <c r="BD2" s="2" t="e">
        <f>IF(INDEX(Data!CL:CL,$B2)=0,#N/A,INDEX(Data!CL:CL,$B2)-Data!CL$2+BC2)</f>
        <v>#N/A</v>
      </c>
      <c r="BE2" s="2" t="e">
        <f>IF(INDEX(Data!CM:CM,$B2)=0,#N/A,INDEX(Data!CM:CM,$B2)-Data!CM$2+BD2)</f>
        <v>#N/A</v>
      </c>
      <c r="BF2" s="2" t="e">
        <f>IF(INDEX(Data!CN:CN,$B2)=0,#N/A,INDEX(Data!CN:CN,$B2)-Data!CN$2+BE2)</f>
        <v>#N/A</v>
      </c>
      <c r="BG2" s="2" t="e">
        <f>IF(INDEX(Data!CO:CO,$B2)=0,#N/A,INDEX(Data!CO:CO,$B2)-Data!CO$2+BF2)</f>
        <v>#N/A</v>
      </c>
      <c r="BH2" s="2" t="e">
        <f>IF(INDEX(Data!CP:CP,$B2)=0,#N/A,INDEX(Data!CP:CP,$B2)-Data!CP$2+BG2)</f>
        <v>#N/A</v>
      </c>
      <c r="BI2" s="2" t="e">
        <f>IF(INDEX(Data!CQ:CQ,$B2)=0,#N/A,INDEX(Data!CQ:CQ,$B2)-Data!CQ$2+BH2)</f>
        <v>#N/A</v>
      </c>
      <c r="BJ2" s="2" t="e">
        <f>IF(INDEX(Data!CR:CR,$B2)=0,#N/A,INDEX(Data!CR:CR,$B2)-Data!CR$2+BI2)</f>
        <v>#N/A</v>
      </c>
      <c r="BK2" s="2" t="e">
        <f>IF(INDEX(Data!CS:CS,$B2)=0,#N/A,INDEX(Data!CS:CS,$B2)-Data!CS$2+BJ2)</f>
        <v>#N/A</v>
      </c>
      <c r="BL2" s="2" t="e">
        <f>IF(INDEX(Data!CT:CT,$B2)=0,#N/A,INDEX(Data!CT:CT,$B2)-Data!CT$2+BK2)</f>
        <v>#N/A</v>
      </c>
      <c r="BM2" s="2" t="e">
        <f>IF(INDEX(Data!CU:CU,$B2)=0,#N/A,INDEX(Data!CU:CU,$B2)-Data!CU$2+BL2)</f>
        <v>#N/A</v>
      </c>
      <c r="BN2" s="2" t="e">
        <f>IF(INDEX(Data!CV:CV,$B2)=0,#N/A,INDEX(Data!CV:CV,$B2)-Data!CV$2+BM2)</f>
        <v>#N/A</v>
      </c>
      <c r="BO2" s="2" t="e">
        <f>IF(INDEX(Data!CW:CW,$B2)=0,#N/A,INDEX(Data!CW:CW,$B2)-Data!CW$2+BN2)</f>
        <v>#N/A</v>
      </c>
      <c r="BP2" s="2" t="e">
        <f>IF(INDEX(Data!CX:CX,$B2)=0,#N/A,INDEX(Data!CX:CX,$B2)-Data!CX$2+BO2)</f>
        <v>#N/A</v>
      </c>
      <c r="BQ2" s="2" t="e">
        <f>IF(INDEX(Data!CY:CY,$B2)=0,#N/A,INDEX(Data!CY:CY,$B2)-Data!CY$2+BP2)</f>
        <v>#N/A</v>
      </c>
      <c r="BR2" s="2" t="e">
        <f>IF(INDEX(Data!CZ:CZ,$B2)=0,#N/A,INDEX(Data!CZ:CZ,$B2)-Data!CZ$2+BQ2)</f>
        <v>#N/A</v>
      </c>
      <c r="BS2" s="2" t="e">
        <f>IF(INDEX(Data!DA:DA,$B2)=0,#N/A,INDEX(Data!DA:DA,$B2)-Data!DA$2+BR2)</f>
        <v>#N/A</v>
      </c>
      <c r="BT2" s="2" t="e">
        <f>IF(INDEX(Data!DB:DB,$B2)=0,#N/A,INDEX(Data!DB:DB,$B2)-Data!DB$2+BS2)</f>
        <v>#N/A</v>
      </c>
      <c r="BU2" s="2" t="e">
        <f>IF(INDEX(Data!DC:DC,$B2)=0,#N/A,INDEX(Data!DC:DC,$B2)-Data!DC$2+BT2)</f>
        <v>#N/A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71</v>
      </c>
      <c r="B3" s="2">
        <f>MATCH(A3,Data!AJ:AJ,0)</f>
        <v>50</v>
      </c>
      <c r="C3" s="2">
        <f ca="1">COUNTIF(OFFSET(Data!$AM$1:$DC$71,B3-1,0,1),"&gt;0")</f>
        <v>28</v>
      </c>
      <c r="D3" s="2">
        <v>0</v>
      </c>
      <c r="E3" s="2">
        <f>IF(INDEX(Data!AM:AM,$B3)=0,#N/A,INDEX(Data!AM:AM,$B3)-Data!AM$2+D3)</f>
        <v>1.4285714285714288</v>
      </c>
      <c r="F3" s="2">
        <f>IF(INDEX(Data!AN:AN,$B3)=0,#N/A,INDEX(Data!AN:AN,$B3)-Data!AN$2+E3)</f>
        <v>2.0000000000000004</v>
      </c>
      <c r="G3" s="2">
        <f>IF(INDEX(Data!AO:AO,$B3)=0,#N/A,INDEX(Data!AO:AO,$B3)-Data!AO$2+F3)</f>
        <v>3.4285714285714293</v>
      </c>
      <c r="H3" s="2">
        <f>IF(INDEX(Data!AP:AP,$B3)=0,#N/A,INDEX(Data!AP:AP,$B3)-Data!AP$2+G3)</f>
        <v>4.1428571428571441</v>
      </c>
      <c r="I3" s="2">
        <f>IF(INDEX(Data!AQ:AQ,$B3)=0,#N/A,INDEX(Data!AQ:AQ,$B3)-Data!AQ$2+H3)</f>
        <v>5.1428571428571441</v>
      </c>
      <c r="J3" s="2">
        <f>IF(INDEX(Data!AR:AR,$B3)=0,#N/A,INDEX(Data!AR:AR,$B3)-Data!AR$2+I3)</f>
        <v>5.571428571428573</v>
      </c>
      <c r="K3" s="2">
        <f>IF(INDEX(Data!AS:AS,$B3)=0,#N/A,INDEX(Data!AS:AS,$B3)-Data!AS$2+J3)</f>
        <v>6.4285714285714306</v>
      </c>
      <c r="L3" s="2">
        <f>IF(INDEX(Data!AT:AT,$B3)=0,#N/A,INDEX(Data!AT:AT,$B3)-Data!AT$2+K3)</f>
        <v>7.4285714285714306</v>
      </c>
      <c r="M3" s="2">
        <f>IF(INDEX(Data!AU:AU,$B3)=0,#N/A,INDEX(Data!AU:AU,$B3)-Data!AU$2+L3)</f>
        <v>8.0000000000000018</v>
      </c>
      <c r="N3" s="2">
        <f>IF(INDEX(Data!AV:AV,$B3)=0,#N/A,INDEX(Data!AV:AV,$B3)-Data!AV$2+M3)</f>
        <v>9.2857142857142883</v>
      </c>
      <c r="O3" s="2">
        <f>IF(INDEX(Data!AW:AW,$B3)=0,#N/A,INDEX(Data!AW:AW,$B3)-Data!AW$2+N3)</f>
        <v>10.142857142857146</v>
      </c>
      <c r="P3" s="2">
        <f>IF(INDEX(Data!AX:AX,$B3)=0,#N/A,INDEX(Data!AX:AX,$B3)-Data!AX$2+O3)</f>
        <v>11.000000000000004</v>
      </c>
      <c r="Q3" s="2">
        <f>IF(INDEX(Data!AY:AY,$B3)=0,#N/A,INDEX(Data!AY:AY,$B3)-Data!AY$2+P3)</f>
        <v>11.714285714285719</v>
      </c>
      <c r="R3" s="2">
        <f>IF(INDEX(Data!AZ:AZ,$B3)=0,#N/A,INDEX(Data!AZ:AZ,$B3)-Data!AZ$2+Q3)</f>
        <v>13.000000000000004</v>
      </c>
      <c r="S3" s="2">
        <f>IF(INDEX(Data!BA:BA,$B3)=0,#N/A,INDEX(Data!BA:BA,$B3)-Data!BA$2+R3)</f>
        <v>14.000000000000004</v>
      </c>
      <c r="T3" s="2">
        <f>IF(INDEX(Data!BB:BB,$B3)=0,#N/A,INDEX(Data!BB:BB,$B3)-Data!BB$2+S3)</f>
        <v>14.285714285714288</v>
      </c>
      <c r="U3" s="2">
        <f>IF(INDEX(Data!BC:BC,$B3)=0,#N/A,INDEX(Data!BC:BC,$B3)-Data!BC$2+T3)</f>
        <v>15.142857142857146</v>
      </c>
      <c r="V3" s="2">
        <f>IF(INDEX(Data!BD:BD,$B3)=0,#N/A,INDEX(Data!BD:BD,$B3)-Data!BD$2+U3)</f>
        <v>16.000000000000004</v>
      </c>
      <c r="W3" s="2">
        <f>IF(INDEX(Data!BE:BE,$B3)=0,#N/A,INDEX(Data!BE:BE,$B3)-Data!BE$2+V3)</f>
        <v>16.428571428571431</v>
      </c>
      <c r="X3" s="2">
        <f>IF(INDEX(Data!BF:BF,$B3)=0,#N/A,INDEX(Data!BF:BF,$B3)-Data!BF$2+W3)</f>
        <v>16.714285714285715</v>
      </c>
      <c r="Y3" s="2">
        <f>IF(INDEX(Data!BG:BG,$B3)=0,#N/A,INDEX(Data!BG:BG,$B3)-Data!BG$2+X3)</f>
        <v>17.428571428571431</v>
      </c>
      <c r="Z3" s="2">
        <f>IF(INDEX(Data!BH:BH,$B3)=0,#N/A,INDEX(Data!BH:BH,$B3)-Data!BH$2+Y3)</f>
        <v>18.285714285714288</v>
      </c>
      <c r="AA3" s="2">
        <f>IF(INDEX(Data!BI:BI,$B3)=0,#N/A,INDEX(Data!BI:BI,$B3)-Data!BI$2+Z3)</f>
        <v>19.857142857142861</v>
      </c>
      <c r="AB3" s="2">
        <f>IF(INDEX(Data!BJ:BJ,$B3)=0,#N/A,INDEX(Data!BJ:BJ,$B3)-Data!BJ$2+AA3)</f>
        <v>21.000000000000004</v>
      </c>
      <c r="AC3" s="2">
        <f>IF(INDEX(Data!BK:BK,$B3)=0,#N/A,INDEX(Data!BK:BK,$B3)-Data!BK$2+AB3)</f>
        <v>21.571428571428577</v>
      </c>
      <c r="AD3" s="2">
        <f>IF(INDEX(Data!BL:BL,$B3)=0,#N/A,INDEX(Data!BL:BL,$B3)-Data!BL$2+AC3)</f>
        <v>22.000000000000004</v>
      </c>
      <c r="AE3" s="2">
        <f>IF(INDEX(Data!BM:BM,$B3)=0,#N/A,INDEX(Data!BM:BM,$B3)-Data!BM$2+AD3)</f>
        <v>23.285714285714288</v>
      </c>
      <c r="AF3" s="2">
        <f>IF(INDEX(Data!BN:BN,$B3)=0,#N/A,INDEX(Data!BN:BN,$B3)-Data!BN$2+AE3)</f>
        <v>24.571428571428573</v>
      </c>
      <c r="AG3" s="2" t="e">
        <f>IF(INDEX(Data!BO:BO,$B3)=0,#N/A,INDEX(Data!BO:BO,$B3)-Data!BO$2+AF3)</f>
        <v>#N/A</v>
      </c>
      <c r="AH3" s="2" t="e">
        <f>IF(INDEX(Data!BP:BP,$B3)=0,#N/A,INDEX(Data!BP:BP,$B3)-Data!BP$2+AG3)</f>
        <v>#N/A</v>
      </c>
      <c r="AI3" s="2" t="e">
        <f>IF(INDEX(Data!BQ:BQ,$B3)=0,#N/A,INDEX(Data!BQ:BQ,$B3)-Data!BQ$2+AH3)</f>
        <v>#N/A</v>
      </c>
      <c r="AJ3" s="2" t="e">
        <f>IF(INDEX(Data!BR:BR,$B3)=0,#N/A,INDEX(Data!BR:BR,$B3)-Data!BR$2+AI3)</f>
        <v>#N/A</v>
      </c>
      <c r="AK3" s="2" t="e">
        <f>IF(INDEX(Data!BS:BS,$B3)=0,#N/A,INDEX(Data!BS:BS,$B3)-Data!BS$2+AJ3)</f>
        <v>#N/A</v>
      </c>
      <c r="AL3" s="2" t="e">
        <f>IF(INDEX(Data!BT:BT,$B3)=0,#N/A,INDEX(Data!BT:BT,$B3)-Data!BT$2+AK3)</f>
        <v>#N/A</v>
      </c>
      <c r="AM3" s="2" t="e">
        <f>IF(INDEX(Data!BU:BU,$B3)=0,#N/A,INDEX(Data!BU:BU,$B3)-Data!BU$2+AL3)</f>
        <v>#N/A</v>
      </c>
      <c r="AN3" s="2" t="e">
        <f>IF(INDEX(Data!BV:BV,$B3)=0,#N/A,INDEX(Data!BV:BV,$B3)-Data!BV$2+AM3)</f>
        <v>#N/A</v>
      </c>
      <c r="AO3" s="2" t="e">
        <f>IF(INDEX(Data!BW:BW,$B3)=0,#N/A,INDEX(Data!BW:BW,$B3)-Data!BW$2+AN3)</f>
        <v>#N/A</v>
      </c>
      <c r="AP3" s="2" t="e">
        <f>IF(INDEX(Data!BX:BX,$B3)=0,#N/A,INDEX(Data!BX:BX,$B3)-Data!BX$2+AO3)</f>
        <v>#N/A</v>
      </c>
      <c r="AQ3" s="2" t="e">
        <f>IF(INDEX(Data!BY:BY,$B3)=0,#N/A,INDEX(Data!BY:BY,$B3)-Data!BY$2+AP3)</f>
        <v>#N/A</v>
      </c>
      <c r="AR3" s="2" t="e">
        <f>IF(INDEX(Data!BZ:BZ,$B3)=0,#N/A,INDEX(Data!BZ:BZ,$B3)-Data!BZ$2+AQ3)</f>
        <v>#N/A</v>
      </c>
      <c r="AS3" s="2" t="e">
        <f>IF(INDEX(Data!CA:CA,$B3)=0,#N/A,INDEX(Data!CA:CA,$B3)-Data!CA$2+AR3)</f>
        <v>#N/A</v>
      </c>
      <c r="AT3" s="2" t="e">
        <f>IF(INDEX(Data!CB:CB,$B3)=0,#N/A,INDEX(Data!CB:CB,$B3)-Data!CB$2+AS3)</f>
        <v>#N/A</v>
      </c>
      <c r="AU3" s="2" t="e">
        <f>IF(INDEX(Data!CC:CC,$B3)=0,#N/A,INDEX(Data!CC:CC,$B3)-Data!CC$2+AT3)</f>
        <v>#N/A</v>
      </c>
      <c r="AV3" s="2" t="e">
        <f>IF(INDEX(Data!CD:CD,$B3)=0,#N/A,INDEX(Data!CD:CD,$B3)-Data!CD$2+AU3)</f>
        <v>#N/A</v>
      </c>
      <c r="AW3" s="2" t="e">
        <f>IF(INDEX(Data!CE:CE,$B3)=0,#N/A,INDEX(Data!CE:CE,$B3)-Data!CE$2+AV3)</f>
        <v>#N/A</v>
      </c>
      <c r="AX3" s="2" t="e">
        <f>IF(INDEX(Data!CF:CF,$B3)=0,#N/A,INDEX(Data!CF:CF,$B3)-Data!CF$2+AW3)</f>
        <v>#N/A</v>
      </c>
      <c r="AY3" s="2" t="e">
        <f>IF(INDEX(Data!CG:CG,$B3)=0,#N/A,INDEX(Data!CG:CG,$B3)-Data!CG$2+AX3)</f>
        <v>#N/A</v>
      </c>
      <c r="AZ3" s="2" t="e">
        <f>IF(INDEX(Data!CH:CH,$B3)=0,#N/A,INDEX(Data!CH:CH,$B3)-Data!CH$2+AY3)</f>
        <v>#N/A</v>
      </c>
      <c r="BA3" s="2" t="e">
        <f>IF(INDEX(Data!CI:CI,$B3)=0,#N/A,INDEX(Data!CI:CI,$B3)-Data!CI$2+AZ3)</f>
        <v>#N/A</v>
      </c>
      <c r="BB3" s="2" t="e">
        <f>IF(INDEX(Data!CJ:CJ,$B3)=0,#N/A,INDEX(Data!CJ:CJ,$B3)-Data!CJ$2+BA3)</f>
        <v>#N/A</v>
      </c>
      <c r="BC3" s="2" t="e">
        <f>IF(INDEX(Data!CK:CK,$B3)=0,#N/A,INDEX(Data!CK:CK,$B3)-Data!CK$2+BB3)</f>
        <v>#N/A</v>
      </c>
      <c r="BD3" s="2" t="e">
        <f>IF(INDEX(Data!CL:CL,$B3)=0,#N/A,INDEX(Data!CL:CL,$B3)-Data!CL$2+BC3)</f>
        <v>#N/A</v>
      </c>
      <c r="BE3" s="2" t="e">
        <f>IF(INDEX(Data!CM:CM,$B3)=0,#N/A,INDEX(Data!CM:CM,$B3)-Data!CM$2+BD3)</f>
        <v>#N/A</v>
      </c>
      <c r="BF3" s="2" t="e">
        <f>IF(INDEX(Data!CN:CN,$B3)=0,#N/A,INDEX(Data!CN:CN,$B3)-Data!CN$2+BE3)</f>
        <v>#N/A</v>
      </c>
      <c r="BG3" s="2" t="e">
        <f>IF(INDEX(Data!CO:CO,$B3)=0,#N/A,INDEX(Data!CO:CO,$B3)-Data!CO$2+BF3)</f>
        <v>#N/A</v>
      </c>
      <c r="BH3" s="2" t="e">
        <f>IF(INDEX(Data!CP:CP,$B3)=0,#N/A,INDEX(Data!CP:CP,$B3)-Data!CP$2+BG3)</f>
        <v>#N/A</v>
      </c>
      <c r="BI3" s="2" t="e">
        <f>IF(INDEX(Data!CQ:CQ,$B3)=0,#N/A,INDEX(Data!CQ:CQ,$B3)-Data!CQ$2+BH3)</f>
        <v>#N/A</v>
      </c>
      <c r="BJ3" s="2" t="e">
        <f>IF(INDEX(Data!CR:CR,$B3)=0,#N/A,INDEX(Data!CR:CR,$B3)-Data!CR$2+BI3)</f>
        <v>#N/A</v>
      </c>
      <c r="BK3" s="2" t="e">
        <f>IF(INDEX(Data!CS:CS,$B3)=0,#N/A,INDEX(Data!CS:CS,$B3)-Data!CS$2+BJ3)</f>
        <v>#N/A</v>
      </c>
      <c r="BL3" s="2" t="e">
        <f>IF(INDEX(Data!CT:CT,$B3)=0,#N/A,INDEX(Data!CT:CT,$B3)-Data!CT$2+BK3)</f>
        <v>#N/A</v>
      </c>
      <c r="BM3" s="2" t="e">
        <f>IF(INDEX(Data!CU:CU,$B3)=0,#N/A,INDEX(Data!CU:CU,$B3)-Data!CU$2+BL3)</f>
        <v>#N/A</v>
      </c>
      <c r="BN3" s="2" t="e">
        <f>IF(INDEX(Data!CV:CV,$B3)=0,#N/A,INDEX(Data!CV:CV,$B3)-Data!CV$2+BM3)</f>
        <v>#N/A</v>
      </c>
      <c r="BO3" s="2" t="e">
        <f>IF(INDEX(Data!CW:CW,$B3)=0,#N/A,INDEX(Data!CW:CW,$B3)-Data!CW$2+BN3)</f>
        <v>#N/A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68</v>
      </c>
      <c r="B4" s="2">
        <f>MATCH(A4,Data!AJ:AJ,0)</f>
        <v>47</v>
      </c>
      <c r="C4" s="2">
        <f ca="1">COUNTIF(OFFSET(Data!$AM$1:$DC$71,B4-1,0,1),"&gt;0")</f>
        <v>29</v>
      </c>
      <c r="D4" s="2">
        <v>0</v>
      </c>
      <c r="E4" s="2">
        <f>IF(INDEX(Data!AM:AM,$B4)=0,#N/A,INDEX(Data!AM:AM,$B4)-Data!AM$2+D4)</f>
        <v>0.66666666666666652</v>
      </c>
      <c r="F4" s="2">
        <f>IF(INDEX(Data!AN:AN,$B4)=0,#N/A,INDEX(Data!AN:AN,$B4)-Data!AN$2+E4)</f>
        <v>0.61538461538461542</v>
      </c>
      <c r="G4" s="2">
        <f>IF(INDEX(Data!AO:AO,$B4)=0,#N/A,INDEX(Data!AO:AO,$B4)-Data!AO$2+F4)</f>
        <v>1.2564102564102564</v>
      </c>
      <c r="H4" s="2">
        <f>IF(INDEX(Data!AP:AP,$B4)=0,#N/A,INDEX(Data!AP:AP,$B4)-Data!AP$2+G4)</f>
        <v>1.9743589743589745</v>
      </c>
      <c r="I4" s="2">
        <f>IF(INDEX(Data!AQ:AQ,$B4)=0,#N/A,INDEX(Data!AQ:AQ,$B4)-Data!AQ$2+H4)</f>
        <v>2.3076923076923079</v>
      </c>
      <c r="J4" s="2">
        <f>IF(INDEX(Data!AR:AR,$B4)=0,#N/A,INDEX(Data!AR:AR,$B4)-Data!AR$2+I4)</f>
        <v>2.2307692307692308</v>
      </c>
      <c r="K4" s="2">
        <f>IF(INDEX(Data!AS:AS,$B4)=0,#N/A,INDEX(Data!AS:AS,$B4)-Data!AS$2+J4)</f>
        <v>2.4358974358974361</v>
      </c>
      <c r="L4" s="2">
        <f>IF(INDEX(Data!AT:AT,$B4)=0,#N/A,INDEX(Data!AT:AT,$B4)-Data!AT$2+K4)</f>
        <v>2.6923076923076925</v>
      </c>
      <c r="M4" s="2">
        <f>IF(INDEX(Data!AU:AU,$B4)=0,#N/A,INDEX(Data!AU:AU,$B4)-Data!AU$2+L4)</f>
        <v>3.1538461538461542</v>
      </c>
      <c r="N4" s="2">
        <f>IF(INDEX(Data!AV:AV,$B4)=0,#N/A,INDEX(Data!AV:AV,$B4)-Data!AV$2+M4)</f>
        <v>3.8717948717948723</v>
      </c>
      <c r="O4" s="2">
        <f>IF(INDEX(Data!AW:AW,$B4)=0,#N/A,INDEX(Data!AW:AW,$B4)-Data!AW$2+N4)</f>
        <v>4.2820512820512828</v>
      </c>
      <c r="P4" s="2">
        <f>IF(INDEX(Data!AX:AX,$B4)=0,#N/A,INDEX(Data!AX:AX,$B4)-Data!AX$2+O4)</f>
        <v>4.4358974358974361</v>
      </c>
      <c r="Q4" s="2">
        <f>IF(INDEX(Data!AY:AY,$B4)=0,#N/A,INDEX(Data!AY:AY,$B4)-Data!AY$2+P4)</f>
        <v>5</v>
      </c>
      <c r="R4" s="2">
        <f>IF(INDEX(Data!AZ:AZ,$B4)=0,#N/A,INDEX(Data!AZ:AZ,$B4)-Data!AZ$2+Q4)</f>
        <v>5.6923076923076925</v>
      </c>
      <c r="S4" s="2">
        <f>IF(INDEX(Data!BA:BA,$B4)=0,#N/A,INDEX(Data!BA:BA,$B4)-Data!BA$2+R4)</f>
        <v>6.3076923076923084</v>
      </c>
      <c r="T4" s="2">
        <f>IF(INDEX(Data!BB:BB,$B4)=0,#N/A,INDEX(Data!BB:BB,$B4)-Data!BB$2+S4)</f>
        <v>6.1965811965811977</v>
      </c>
      <c r="U4" s="2">
        <f>IF(INDEX(Data!BC:BC,$B4)=0,#N/A,INDEX(Data!BC:BC,$B4)-Data!BC$2+T4)</f>
        <v>6.8354700854700869</v>
      </c>
      <c r="V4" s="2">
        <f>IF(INDEX(Data!BD:BD,$B4)=0,#N/A,INDEX(Data!BD:BD,$B4)-Data!BD$2+U4)</f>
        <v>7.1410256410256423</v>
      </c>
      <c r="W4" s="2">
        <f>IF(INDEX(Data!BE:BE,$B4)=0,#N/A,INDEX(Data!BE:BE,$B4)-Data!BE$2+V4)</f>
        <v>7.0299145299145316</v>
      </c>
      <c r="X4" s="2">
        <f>IF(INDEX(Data!BF:BF,$B4)=0,#N/A,INDEX(Data!BF:BF,$B4)-Data!BF$2+W4)</f>
        <v>7.0576923076923093</v>
      </c>
      <c r="Y4" s="2">
        <f>IF(INDEX(Data!BG:BG,$B4)=0,#N/A,INDEX(Data!BG:BG,$B4)-Data!BG$2+X4)</f>
        <v>7.5299145299145316</v>
      </c>
      <c r="Z4" s="2">
        <f>IF(INDEX(Data!BH:BH,$B4)=0,#N/A,INDEX(Data!BH:BH,$B4)-Data!BH$2+Y4)</f>
        <v>7.9188034188034209</v>
      </c>
      <c r="AA4" s="2">
        <f>IF(INDEX(Data!BI:BI,$B4)=0,#N/A,INDEX(Data!BI:BI,$B4)-Data!BI$2+Z4)</f>
        <v>8.5299145299145316</v>
      </c>
      <c r="AB4" s="2">
        <f>IF(INDEX(Data!BJ:BJ,$B4)=0,#N/A,INDEX(Data!BJ:BJ,$B4)-Data!BJ$2+AA4)</f>
        <v>8.8354700854700869</v>
      </c>
      <c r="AC4" s="2">
        <f>IF(INDEX(Data!BK:BK,$B4)=0,#N/A,INDEX(Data!BK:BK,$B4)-Data!BK$2+AB4)</f>
        <v>8.9465811965811977</v>
      </c>
      <c r="AD4" s="2">
        <f>IF(INDEX(Data!BL:BL,$B4)=0,#N/A,INDEX(Data!BL:BL,$B4)-Data!BL$2+AC4)</f>
        <v>9.2799145299145316</v>
      </c>
      <c r="AE4" s="2">
        <f>IF(INDEX(Data!BM:BM,$B4)=0,#N/A,INDEX(Data!BM:BM,$B4)-Data!BM$2+AD4)</f>
        <v>10.085470085470087</v>
      </c>
      <c r="AF4" s="2">
        <f>IF(INDEX(Data!BN:BN,$B4)=0,#N/A,INDEX(Data!BN:BN,$B4)-Data!BN$2+AE4)</f>
        <v>10.696581196581198</v>
      </c>
      <c r="AG4" s="2">
        <f>IF(INDEX(Data!BO:BO,$B4)=0,#N/A,INDEX(Data!BO:BO,$B4)-Data!BO$2+AF4)</f>
        <v>10.196581196581198</v>
      </c>
      <c r="AH4" s="2" t="e">
        <f>IF(INDEX(Data!BP:BP,$B4)=0,#N/A,INDEX(Data!BP:BP,$B4)-Data!BP$2+AG4)</f>
        <v>#N/A</v>
      </c>
      <c r="AI4" s="2" t="e">
        <f>IF(INDEX(Data!BQ:BQ,$B4)=0,#N/A,INDEX(Data!BQ:BQ,$B4)-Data!BQ$2+AH4)</f>
        <v>#N/A</v>
      </c>
      <c r="AJ4" s="2" t="e">
        <f>IF(INDEX(Data!BR:BR,$B4)=0,#N/A,INDEX(Data!BR:BR,$B4)-Data!BR$2+AI4)</f>
        <v>#N/A</v>
      </c>
      <c r="AK4" s="2" t="e">
        <f>IF(INDEX(Data!BS:BS,$B4)=0,#N/A,INDEX(Data!BS:BS,$B4)-Data!BS$2+AJ4)</f>
        <v>#N/A</v>
      </c>
      <c r="AL4" s="2" t="e">
        <f>IF(INDEX(Data!BT:BT,$B4)=0,#N/A,INDEX(Data!BT:BT,$B4)-Data!BT$2+AK4)</f>
        <v>#N/A</v>
      </c>
      <c r="AM4" s="2" t="e">
        <f>IF(INDEX(Data!BU:BU,$B4)=0,#N/A,INDEX(Data!BU:BU,$B4)-Data!BU$2+AL4)</f>
        <v>#N/A</v>
      </c>
      <c r="AN4" s="2" t="e">
        <f>IF(INDEX(Data!BV:BV,$B4)=0,#N/A,INDEX(Data!BV:BV,$B4)-Data!BV$2+AM4)</f>
        <v>#N/A</v>
      </c>
      <c r="AO4" s="2" t="e">
        <f>IF(INDEX(Data!BW:BW,$B4)=0,#N/A,INDEX(Data!BW:BW,$B4)-Data!BW$2+AN4)</f>
        <v>#N/A</v>
      </c>
      <c r="AP4" s="2" t="e">
        <f>IF(INDEX(Data!BX:BX,$B4)=0,#N/A,INDEX(Data!BX:BX,$B4)-Data!BX$2+AO4)</f>
        <v>#N/A</v>
      </c>
      <c r="AQ4" s="2" t="e">
        <f>IF(INDEX(Data!BY:BY,$B4)=0,#N/A,INDEX(Data!BY:BY,$B4)-Data!BY$2+AP4)</f>
        <v>#N/A</v>
      </c>
      <c r="AR4" s="2" t="e">
        <f>IF(INDEX(Data!BZ:BZ,$B4)=0,#N/A,INDEX(Data!BZ:BZ,$B4)-Data!BZ$2+AQ4)</f>
        <v>#N/A</v>
      </c>
      <c r="AS4" s="2" t="e">
        <f>IF(INDEX(Data!CA:CA,$B4)=0,#N/A,INDEX(Data!CA:CA,$B4)-Data!CA$2+AR4)</f>
        <v>#N/A</v>
      </c>
      <c r="AT4" s="2" t="e">
        <f>IF(INDEX(Data!CB:CB,$B4)=0,#N/A,INDEX(Data!CB:CB,$B4)-Data!CB$2+AS4)</f>
        <v>#N/A</v>
      </c>
      <c r="AU4" s="2" t="e">
        <f>IF(INDEX(Data!CC:CC,$B4)=0,#N/A,INDEX(Data!CC:CC,$B4)-Data!CC$2+AT4)</f>
        <v>#N/A</v>
      </c>
      <c r="AV4" s="2" t="e">
        <f>IF(INDEX(Data!CD:CD,$B4)=0,#N/A,INDEX(Data!CD:CD,$B4)-Data!CD$2+AU4)</f>
        <v>#N/A</v>
      </c>
      <c r="AW4" s="2" t="e">
        <f>IF(INDEX(Data!CE:CE,$B4)=0,#N/A,INDEX(Data!CE:CE,$B4)-Data!CE$2+AV4)</f>
        <v>#N/A</v>
      </c>
      <c r="AX4" s="2" t="e">
        <f>IF(INDEX(Data!CF:CF,$B4)=0,#N/A,INDEX(Data!CF:CF,$B4)-Data!CF$2+AW4)</f>
        <v>#N/A</v>
      </c>
      <c r="AY4" s="2" t="e">
        <f>IF(INDEX(Data!CG:CG,$B4)=0,#N/A,INDEX(Data!CG:CG,$B4)-Data!CG$2+AX4)</f>
        <v>#N/A</v>
      </c>
      <c r="AZ4" s="2" t="e">
        <f>IF(INDEX(Data!CH:CH,$B4)=0,#N/A,INDEX(Data!CH:CH,$B4)-Data!CH$2+AY4)</f>
        <v>#N/A</v>
      </c>
      <c r="BA4" s="2" t="e">
        <f>IF(INDEX(Data!CI:CI,$B4)=0,#N/A,INDEX(Data!CI:CI,$B4)-Data!CI$2+AZ4)</f>
        <v>#N/A</v>
      </c>
      <c r="BB4" s="2" t="e">
        <f>IF(INDEX(Data!CJ:CJ,$B4)=0,#N/A,INDEX(Data!CJ:CJ,$B4)-Data!CJ$2+BA4)</f>
        <v>#N/A</v>
      </c>
      <c r="BC4" s="2" t="e">
        <f>IF(INDEX(Data!CK:CK,$B4)=0,#N/A,INDEX(Data!CK:CK,$B4)-Data!CK$2+BB4)</f>
        <v>#N/A</v>
      </c>
      <c r="BD4" s="2" t="e">
        <f>IF(INDEX(Data!CL:CL,$B4)=0,#N/A,INDEX(Data!CL:CL,$B4)-Data!CL$2+BC4)</f>
        <v>#N/A</v>
      </c>
      <c r="BE4" s="2" t="e">
        <f>IF(INDEX(Data!CM:CM,$B4)=0,#N/A,INDEX(Data!CM:CM,$B4)-Data!CM$2+BD4)</f>
        <v>#N/A</v>
      </c>
      <c r="BF4" s="2" t="e">
        <f>IF(INDEX(Data!CN:CN,$B4)=0,#N/A,INDEX(Data!CN:CN,$B4)-Data!CN$2+BE4)</f>
        <v>#N/A</v>
      </c>
      <c r="BG4" s="2" t="e">
        <f>IF(INDEX(Data!CO:CO,$B4)=0,#N/A,INDEX(Data!CO:CO,$B4)-Data!CO$2+BF4)</f>
        <v>#N/A</v>
      </c>
      <c r="BH4" s="2" t="e">
        <f>IF(INDEX(Data!CP:CP,$B4)=0,#N/A,INDEX(Data!CP:CP,$B4)-Data!CP$2+BG4)</f>
        <v>#N/A</v>
      </c>
      <c r="BI4" s="2" t="e">
        <f>IF(INDEX(Data!CQ:CQ,$B4)=0,#N/A,INDEX(Data!CQ:CQ,$B4)-Data!CQ$2+BH4)</f>
        <v>#N/A</v>
      </c>
      <c r="BJ4" s="2" t="e">
        <f>IF(INDEX(Data!CR:CR,$B4)=0,#N/A,INDEX(Data!CR:CR,$B4)-Data!CR$2+BI4)</f>
        <v>#N/A</v>
      </c>
      <c r="BK4" s="2" t="e">
        <f>IF(INDEX(Data!CS:CS,$B4)=0,#N/A,INDEX(Data!CS:CS,$B4)-Data!CS$2+BJ4)</f>
        <v>#N/A</v>
      </c>
      <c r="BL4" s="2" t="e">
        <f>IF(INDEX(Data!CT:CT,$B4)=0,#N/A,INDEX(Data!CT:CT,$B4)-Data!CT$2+BK4)</f>
        <v>#N/A</v>
      </c>
      <c r="BM4" s="2" t="e">
        <f>IF(INDEX(Data!CU:CU,$B4)=0,#N/A,INDEX(Data!CU:CU,$B4)-Data!CU$2+BL4)</f>
        <v>#N/A</v>
      </c>
      <c r="BN4" s="2" t="e">
        <f>IF(INDEX(Data!CV:CV,$B4)=0,#N/A,INDEX(Data!CV:CV,$B4)-Data!CV$2+BM4)</f>
        <v>#N/A</v>
      </c>
      <c r="BO4" s="2" t="e">
        <f>IF(INDEX(Data!CW:CW,$B4)=0,#N/A,INDEX(Data!CW:CW,$B4)-Data!CW$2+BN4)</f>
        <v>#N/A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133</v>
      </c>
      <c r="B5" s="2">
        <f>MATCH(A5,Data!AJ:AJ,0)</f>
        <v>74</v>
      </c>
      <c r="C5" s="2">
        <f ca="1">COUNTIF(OFFSET(Data!$AM$1:$DC$71,B5-1,0,1),"&gt;0")</f>
        <v>28</v>
      </c>
      <c r="D5" s="2">
        <v>0</v>
      </c>
      <c r="E5" s="2">
        <f>IF(INDEX(Data!AM:AM,$B5)=0,#N/A,INDEX(Data!AM:AM,$B5)-Data!AM$2+D5)</f>
        <v>1.4285714285714288</v>
      </c>
      <c r="F5" s="2">
        <f>IF(INDEX(Data!AN:AN,$B5)=0,#N/A,INDEX(Data!AN:AN,$B5)-Data!AN$2+E5)</f>
        <v>2.0000000000000004</v>
      </c>
      <c r="G5" s="2">
        <f>IF(INDEX(Data!AO:AO,$B5)=0,#N/A,INDEX(Data!AO:AO,$B5)-Data!AO$2+F5)</f>
        <v>3.4285714285714293</v>
      </c>
      <c r="H5" s="2">
        <f>IF(INDEX(Data!AP:AP,$B5)=0,#N/A,INDEX(Data!AP:AP,$B5)-Data!AP$2+G5)</f>
        <v>4.1428571428571441</v>
      </c>
      <c r="I5" s="2">
        <f>IF(INDEX(Data!AQ:AQ,$B5)=0,#N/A,INDEX(Data!AQ:AQ,$B5)-Data!AQ$2+H5)</f>
        <v>5.1428571428571441</v>
      </c>
      <c r="J5" s="2">
        <f>IF(INDEX(Data!AR:AR,$B5)=0,#N/A,INDEX(Data!AR:AR,$B5)-Data!AR$2+I5)</f>
        <v>5.571428571428573</v>
      </c>
      <c r="K5" s="2">
        <f>IF(INDEX(Data!AS:AS,$B5)=0,#N/A,INDEX(Data!AS:AS,$B5)-Data!AS$2+J5)</f>
        <v>6.4285714285714306</v>
      </c>
      <c r="L5" s="2">
        <f>IF(INDEX(Data!AT:AT,$B5)=0,#N/A,INDEX(Data!AT:AT,$B5)-Data!AT$2+K5)</f>
        <v>7.4285714285714306</v>
      </c>
      <c r="M5" s="2">
        <f>IF(INDEX(Data!AU:AU,$B5)=0,#N/A,INDEX(Data!AU:AU,$B5)-Data!AU$2+L5)</f>
        <v>8.0000000000000018</v>
      </c>
      <c r="N5" s="2">
        <f>IF(INDEX(Data!AV:AV,$B5)=0,#N/A,INDEX(Data!AV:AV,$B5)-Data!AV$2+M5)</f>
        <v>9.2857142857142883</v>
      </c>
      <c r="O5" s="2">
        <f>IF(INDEX(Data!AW:AW,$B5)=0,#N/A,INDEX(Data!AW:AW,$B5)-Data!AW$2+N5)</f>
        <v>10.142857142857146</v>
      </c>
      <c r="P5" s="2">
        <f>IF(INDEX(Data!AX:AX,$B5)=0,#N/A,INDEX(Data!AX:AX,$B5)-Data!AX$2+O5)</f>
        <v>11.000000000000004</v>
      </c>
      <c r="Q5" s="2">
        <f>IF(INDEX(Data!AY:AY,$B5)=0,#N/A,INDEX(Data!AY:AY,$B5)-Data!AY$2+P5)</f>
        <v>11.714285714285719</v>
      </c>
      <c r="R5" s="2">
        <f>IF(INDEX(Data!AZ:AZ,$B5)=0,#N/A,INDEX(Data!AZ:AZ,$B5)-Data!AZ$2+Q5)</f>
        <v>13.000000000000004</v>
      </c>
      <c r="S5" s="2">
        <f>IF(INDEX(Data!BA:BA,$B5)=0,#N/A,INDEX(Data!BA:BA,$B5)-Data!BA$2+R5)</f>
        <v>14.000000000000004</v>
      </c>
      <c r="T5" s="2">
        <f>IF(INDEX(Data!BB:BB,$B5)=0,#N/A,INDEX(Data!BB:BB,$B5)-Data!BB$2+S5)</f>
        <v>14.285714285714288</v>
      </c>
      <c r="U5" s="2">
        <f>IF(INDEX(Data!BC:BC,$B5)=0,#N/A,INDEX(Data!BC:BC,$B5)-Data!BC$2+T5)</f>
        <v>15.142857142857146</v>
      </c>
      <c r="V5" s="2">
        <f>IF(INDEX(Data!BD:BD,$B5)=0,#N/A,INDEX(Data!BD:BD,$B5)-Data!BD$2+U5)</f>
        <v>16.000000000000004</v>
      </c>
      <c r="W5" s="2">
        <f>IF(INDEX(Data!BE:BE,$B5)=0,#N/A,INDEX(Data!BE:BE,$B5)-Data!BE$2+V5)</f>
        <v>16.428571428571431</v>
      </c>
      <c r="X5" s="2">
        <f>IF(INDEX(Data!BF:BF,$B5)=0,#N/A,INDEX(Data!BF:BF,$B5)-Data!BF$2+W5)</f>
        <v>16.714285714285715</v>
      </c>
      <c r="Y5" s="2">
        <f>IF(INDEX(Data!BG:BG,$B5)=0,#N/A,INDEX(Data!BG:BG,$B5)-Data!BG$2+X5)</f>
        <v>17.428571428571431</v>
      </c>
      <c r="Z5" s="2">
        <f>IF(INDEX(Data!BH:BH,$B5)=0,#N/A,INDEX(Data!BH:BH,$B5)-Data!BH$2+Y5)</f>
        <v>18.285714285714288</v>
      </c>
      <c r="AA5" s="2">
        <f>IF(INDEX(Data!BI:BI,$B5)=0,#N/A,INDEX(Data!BI:BI,$B5)-Data!BI$2+Z5)</f>
        <v>19.857142857142861</v>
      </c>
      <c r="AB5" s="2">
        <f>IF(INDEX(Data!BJ:BJ,$B5)=0,#N/A,INDEX(Data!BJ:BJ,$B5)-Data!BJ$2+AA5)</f>
        <v>21.000000000000004</v>
      </c>
      <c r="AC5" s="2">
        <f>IF(INDEX(Data!BK:BK,$B5)=0,#N/A,INDEX(Data!BK:BK,$B5)-Data!BK$2+AB5)</f>
        <v>21.571428571428577</v>
      </c>
      <c r="AD5" s="2">
        <f>IF(INDEX(Data!BL:BL,$B5)=0,#N/A,INDEX(Data!BL:BL,$B5)-Data!BL$2+AC5)</f>
        <v>22.000000000000004</v>
      </c>
      <c r="AE5" s="2">
        <f>IF(INDEX(Data!BM:BM,$B5)=0,#N/A,INDEX(Data!BM:BM,$B5)-Data!BM$2+AD5)</f>
        <v>23.285714285714288</v>
      </c>
      <c r="AF5" s="2">
        <f>IF(INDEX(Data!BN:BN,$B5)=0,#N/A,INDEX(Data!BN:BN,$B5)-Data!BN$2+AE5)</f>
        <v>24.571428571428573</v>
      </c>
      <c r="AG5" s="2" t="e">
        <f>IF(INDEX(Data!BO:BO,$B5)=0,#N/A,INDEX(Data!BO:BO,$B5)-Data!BO$2+AF5)</f>
        <v>#N/A</v>
      </c>
      <c r="AH5" s="2" t="e">
        <f>IF(INDEX(Data!BP:BP,$B5)=0,#N/A,INDEX(Data!BP:BP,$B5)-Data!BP$2+AG5)</f>
        <v>#N/A</v>
      </c>
      <c r="AI5" s="2" t="e">
        <f>IF(INDEX(Data!BQ:BQ,$B5)=0,#N/A,INDEX(Data!BQ:BQ,$B5)-Data!BQ$2+AH5)</f>
        <v>#N/A</v>
      </c>
      <c r="AJ5" s="2" t="e">
        <f>IF(INDEX(Data!BR:BR,$B5)=0,#N/A,INDEX(Data!BR:BR,$B5)-Data!BR$2+AI5)</f>
        <v>#N/A</v>
      </c>
      <c r="AK5" s="2" t="e">
        <f>IF(INDEX(Data!BS:BS,$B5)=0,#N/A,INDEX(Data!BS:BS,$B5)-Data!BS$2+AJ5)</f>
        <v>#N/A</v>
      </c>
      <c r="AL5" s="2" t="e">
        <f>IF(INDEX(Data!BT:BT,$B5)=0,#N/A,INDEX(Data!BT:BT,$B5)-Data!BT$2+AK5)</f>
        <v>#N/A</v>
      </c>
      <c r="AM5" s="2" t="e">
        <f>IF(INDEX(Data!BU:BU,$B5)=0,#N/A,INDEX(Data!BU:BU,$B5)-Data!BU$2+AL5)</f>
        <v>#N/A</v>
      </c>
      <c r="AN5" s="2" t="e">
        <f>IF(INDEX(Data!BV:BV,$B5)=0,#N/A,INDEX(Data!BV:BV,$B5)-Data!BV$2+AM5)</f>
        <v>#N/A</v>
      </c>
      <c r="AO5" s="2" t="e">
        <f>IF(INDEX(Data!BW:BW,$B5)=0,#N/A,INDEX(Data!BW:BW,$B5)-Data!BW$2+AN5)</f>
        <v>#N/A</v>
      </c>
      <c r="AP5" s="2" t="e">
        <f>IF(INDEX(Data!BX:BX,$B5)=0,#N/A,INDEX(Data!BX:BX,$B5)-Data!BX$2+AO5)</f>
        <v>#N/A</v>
      </c>
      <c r="AQ5" s="2" t="e">
        <f>IF(INDEX(Data!BY:BY,$B5)=0,#N/A,INDEX(Data!BY:BY,$B5)-Data!BY$2+AP5)</f>
        <v>#N/A</v>
      </c>
      <c r="AR5" s="2" t="e">
        <f>IF(INDEX(Data!BZ:BZ,$B5)=0,#N/A,INDEX(Data!BZ:BZ,$B5)-Data!BZ$2+AQ5)</f>
        <v>#N/A</v>
      </c>
      <c r="AS5" s="2" t="e">
        <f>IF(INDEX(Data!CA:CA,$B5)=0,#N/A,INDEX(Data!CA:CA,$B5)-Data!CA$2+AR5)</f>
        <v>#N/A</v>
      </c>
      <c r="AT5" s="2" t="e">
        <f>IF(INDEX(Data!CB:CB,$B5)=0,#N/A,INDEX(Data!CB:CB,$B5)-Data!CB$2+AS5)</f>
        <v>#N/A</v>
      </c>
      <c r="AU5" s="2" t="e">
        <f>IF(INDEX(Data!CC:CC,$B5)=0,#N/A,INDEX(Data!CC:CC,$B5)-Data!CC$2+AT5)</f>
        <v>#N/A</v>
      </c>
      <c r="AV5" s="2" t="e">
        <f>IF(INDEX(Data!CD:CD,$B5)=0,#N/A,INDEX(Data!CD:CD,$B5)-Data!CD$2+AU5)</f>
        <v>#N/A</v>
      </c>
      <c r="AW5" s="2" t="e">
        <f>IF(INDEX(Data!CE:CE,$B5)=0,#N/A,INDEX(Data!CE:CE,$B5)-Data!CE$2+AV5)</f>
        <v>#N/A</v>
      </c>
      <c r="AX5" s="2" t="e">
        <f>IF(INDEX(Data!CF:CF,$B5)=0,#N/A,INDEX(Data!CF:CF,$B5)-Data!CF$2+AW5)</f>
        <v>#N/A</v>
      </c>
      <c r="AY5" s="2" t="e">
        <f>IF(INDEX(Data!CG:CG,$B5)=0,#N/A,INDEX(Data!CG:CG,$B5)-Data!CG$2+AX5)</f>
        <v>#N/A</v>
      </c>
      <c r="AZ5" s="2" t="e">
        <f>IF(INDEX(Data!CH:CH,$B5)=0,#N/A,INDEX(Data!CH:CH,$B5)-Data!CH$2+AY5)</f>
        <v>#N/A</v>
      </c>
      <c r="BA5" s="2" t="e">
        <f>IF(INDEX(Data!CI:CI,$B5)=0,#N/A,INDEX(Data!CI:CI,$B5)-Data!CI$2+AZ5)</f>
        <v>#N/A</v>
      </c>
      <c r="BB5" s="2" t="e">
        <f>IF(INDEX(Data!CJ:CJ,$B5)=0,#N/A,INDEX(Data!CJ:CJ,$B5)-Data!CJ$2+BA5)</f>
        <v>#N/A</v>
      </c>
      <c r="BC5" s="2" t="e">
        <f>IF(INDEX(Data!CK:CK,$B5)=0,#N/A,INDEX(Data!CK:CK,$B5)-Data!CK$2+BB5)</f>
        <v>#N/A</v>
      </c>
      <c r="BD5" s="2" t="e">
        <f>IF(INDEX(Data!CL:CL,$B5)=0,#N/A,INDEX(Data!CL:CL,$B5)-Data!CL$2+BC5)</f>
        <v>#N/A</v>
      </c>
      <c r="BE5" s="2" t="e">
        <f>IF(INDEX(Data!CM:CM,$B5)=0,#N/A,INDEX(Data!CM:CM,$B5)-Data!CM$2+BD5)</f>
        <v>#N/A</v>
      </c>
      <c r="BF5" s="2" t="e">
        <f>IF(INDEX(Data!CN:CN,$B5)=0,#N/A,INDEX(Data!CN:CN,$B5)-Data!CN$2+BE5)</f>
        <v>#N/A</v>
      </c>
      <c r="BG5" s="2" t="e">
        <f>IF(INDEX(Data!CO:CO,$B5)=0,#N/A,INDEX(Data!CO:CO,$B5)-Data!CO$2+BF5)</f>
        <v>#N/A</v>
      </c>
      <c r="BH5" s="2" t="e">
        <f>IF(INDEX(Data!CP:CP,$B5)=0,#N/A,INDEX(Data!CP:CP,$B5)-Data!CP$2+BG5)</f>
        <v>#N/A</v>
      </c>
      <c r="BI5" s="2" t="e">
        <f>IF(INDEX(Data!CQ:CQ,$B5)=0,#N/A,INDEX(Data!CQ:CQ,$B5)-Data!CQ$2+BH5)</f>
        <v>#N/A</v>
      </c>
      <c r="BJ5" s="2" t="e">
        <f>IF(INDEX(Data!CR:CR,$B5)=0,#N/A,INDEX(Data!CR:CR,$B5)-Data!CR$2+BI5)</f>
        <v>#N/A</v>
      </c>
      <c r="BK5" s="2" t="e">
        <f>IF(INDEX(Data!CS:CS,$B5)=0,#N/A,INDEX(Data!CS:CS,$B5)-Data!CS$2+BJ5)</f>
        <v>#N/A</v>
      </c>
      <c r="BL5" s="2" t="e">
        <f>IF(INDEX(Data!CT:CT,$B5)=0,#N/A,INDEX(Data!CT:CT,$B5)-Data!CT$2+BK5)</f>
        <v>#N/A</v>
      </c>
      <c r="BM5" s="2" t="e">
        <f>IF(INDEX(Data!CU:CU,$B5)=0,#N/A,INDEX(Data!CU:CU,$B5)-Data!CU$2+BL5)</f>
        <v>#N/A</v>
      </c>
      <c r="BN5" s="2" t="e">
        <f>IF(INDEX(Data!CV:CV,$B5)=0,#N/A,INDEX(Data!CV:CV,$B5)-Data!CV$2+BM5)</f>
        <v>#N/A</v>
      </c>
      <c r="BO5" s="2" t="e">
        <f>IF(INDEX(Data!CW:CW,$B5)=0,#N/A,INDEX(Data!CW:CW,$B5)-Data!CW$2+BN5)</f>
        <v>#N/A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124</v>
      </c>
      <c r="B6" s="2">
        <f>MATCH(A6,Data!AJ:AJ,0)</f>
        <v>59</v>
      </c>
      <c r="C6" s="2">
        <f ca="1">COUNTIF(OFFSET(Data!$AM$1:$DC$71,B6-1,0,1),"&gt;0")</f>
        <v>29</v>
      </c>
      <c r="D6" s="2">
        <v>0</v>
      </c>
      <c r="E6" s="2">
        <f>IF(INDEX(Data!AM:AM,$B6)=0,#N/A,INDEX(Data!AM:AM,$B6)-Data!AM$2+D6)</f>
        <v>0.10000000000000009</v>
      </c>
      <c r="F6" s="2">
        <f>IF(INDEX(Data!AN:AN,$B6)=0,#N/A,INDEX(Data!AN:AN,$B6)-Data!AN$2+E6)</f>
        <v>-0.19999999999999973</v>
      </c>
      <c r="G6" s="2">
        <f>IF(INDEX(Data!AO:AO,$B6)=0,#N/A,INDEX(Data!AO:AO,$B6)-Data!AO$2+F6)</f>
        <v>-9.9999999999999645E-2</v>
      </c>
      <c r="H6" s="2">
        <f>IF(INDEX(Data!AP:AP,$B6)=0,#N/A,INDEX(Data!AP:AP,$B6)-Data!AP$2+G6)</f>
        <v>0.40000000000000036</v>
      </c>
      <c r="I6" s="2">
        <f>IF(INDEX(Data!AQ:AQ,$B6)=0,#N/A,INDEX(Data!AQ:AQ,$B6)-Data!AQ$2+H6)</f>
        <v>0.40000000000000036</v>
      </c>
      <c r="J6" s="2">
        <f>IF(INDEX(Data!AR:AR,$B6)=0,#N/A,INDEX(Data!AR:AR,$B6)-Data!AR$2+I6)</f>
        <v>-9.9999999999999645E-2</v>
      </c>
      <c r="K6" s="2">
        <f>IF(INDEX(Data!AS:AS,$B6)=0,#N/A,INDEX(Data!AS:AS,$B6)-Data!AS$2+J6)</f>
        <v>-0.29999999999999982</v>
      </c>
      <c r="L6" s="2">
        <f>IF(INDEX(Data!AT:AT,$B6)=0,#N/A,INDEX(Data!AT:AT,$B6)-Data!AT$2+K6)</f>
        <v>-0.5</v>
      </c>
      <c r="M6" s="2">
        <f>IF(INDEX(Data!AU:AU,$B6)=0,#N/A,INDEX(Data!AU:AU,$B6)-Data!AU$2+L6)</f>
        <v>-0.5</v>
      </c>
      <c r="N6" s="2">
        <f>IF(INDEX(Data!AV:AV,$B6)=0,#N/A,INDEX(Data!AV:AV,$B6)-Data!AV$2+M6)</f>
        <v>-0.20000000000000018</v>
      </c>
      <c r="O6" s="2">
        <f>IF(INDEX(Data!AW:AW,$B6)=0,#N/A,INDEX(Data!AW:AW,$B6)-Data!AW$2+N6)</f>
        <v>-0.20000000000000018</v>
      </c>
      <c r="P6" s="2">
        <f>IF(INDEX(Data!AX:AX,$B6)=0,#N/A,INDEX(Data!AX:AX,$B6)-Data!AX$2+O6)</f>
        <v>-0.30000000000000027</v>
      </c>
      <c r="Q6" s="2">
        <f>IF(INDEX(Data!AY:AY,$B6)=0,#N/A,INDEX(Data!AY:AY,$B6)-Data!AY$2+P6)</f>
        <v>-0.40000000000000036</v>
      </c>
      <c r="R6" s="2">
        <f>IF(INDEX(Data!AZ:AZ,$B6)=0,#N/A,INDEX(Data!AZ:AZ,$B6)-Data!AZ$2+Q6)</f>
        <v>-4.4408920985006262E-16</v>
      </c>
      <c r="S6" s="2">
        <f>IF(INDEX(Data!BA:BA,$B6)=0,#N/A,INDEX(Data!BA:BA,$B6)-Data!BA$2+R6)</f>
        <v>0.49999999999999956</v>
      </c>
      <c r="T6" s="2">
        <f>IF(INDEX(Data!BB:BB,$B6)=0,#N/A,INDEX(Data!BB:BB,$B6)-Data!BB$2+S6)</f>
        <v>-0.10000000000000053</v>
      </c>
      <c r="U6" s="2">
        <f>IF(INDEX(Data!BC:BC,$B6)=0,#N/A,INDEX(Data!BC:BC,$B6)-Data!BC$2+T6)</f>
        <v>-0.30000000000000071</v>
      </c>
      <c r="V6" s="2">
        <f>IF(INDEX(Data!BD:BD,$B6)=0,#N/A,INDEX(Data!BD:BD,$B6)-Data!BD$2+U6)</f>
        <v>-0.10000000000000053</v>
      </c>
      <c r="W6" s="2">
        <f>IF(INDEX(Data!BE:BE,$B6)=0,#N/A,INDEX(Data!BE:BE,$B6)-Data!BE$2+V6)</f>
        <v>-0.60000000000000053</v>
      </c>
      <c r="X6" s="2">
        <f>IF(INDEX(Data!BF:BF,$B6)=0,#N/A,INDEX(Data!BF:BF,$B6)-Data!BF$2+W6)</f>
        <v>-0.60000000000000053</v>
      </c>
      <c r="Y6" s="2">
        <f>IF(INDEX(Data!BG:BG,$B6)=0,#N/A,INDEX(Data!BG:BG,$B6)-Data!BG$2+X6)</f>
        <v>-0.70000000000000062</v>
      </c>
      <c r="Z6" s="2">
        <f>IF(INDEX(Data!BH:BH,$B6)=0,#N/A,INDEX(Data!BH:BH,$B6)-Data!BH$2+Y6)</f>
        <v>-0.70000000000000062</v>
      </c>
      <c r="AA6" s="2">
        <f>IF(INDEX(Data!BI:BI,$B6)=0,#N/A,INDEX(Data!BI:BI,$B6)-Data!BI$2+Z6)</f>
        <v>-0.60000000000000053</v>
      </c>
      <c r="AB6" s="2">
        <f>IF(INDEX(Data!BJ:BJ,$B6)=0,#N/A,INDEX(Data!BJ:BJ,$B6)-Data!BJ$2+AA6)</f>
        <v>-0.70000000000000062</v>
      </c>
      <c r="AC6" s="2">
        <f>IF(INDEX(Data!BK:BK,$B6)=0,#N/A,INDEX(Data!BK:BK,$B6)-Data!BK$2+AB6)</f>
        <v>-0.9000000000000008</v>
      </c>
      <c r="AD6" s="2">
        <f>IF(INDEX(Data!BL:BL,$B6)=0,#N/A,INDEX(Data!BL:BL,$B6)-Data!BL$2+AC6)</f>
        <v>-1.0000000000000009</v>
      </c>
      <c r="AE6" s="2">
        <f>IF(INDEX(Data!BM:BM,$B6)=0,#N/A,INDEX(Data!BM:BM,$B6)-Data!BM$2+AD6)</f>
        <v>-0.60000000000000098</v>
      </c>
      <c r="AF6" s="2">
        <f>IF(INDEX(Data!BN:BN,$B6)=0,#N/A,INDEX(Data!BN:BN,$B6)-Data!BN$2+AE6)</f>
        <v>-0.50000000000000089</v>
      </c>
      <c r="AG6" s="2">
        <f>IF(INDEX(Data!BO:BO,$B6)=0,#N/A,INDEX(Data!BO:BO,$B6)-Data!BO$2+AF6)</f>
        <v>-1.0000000000000009</v>
      </c>
      <c r="AH6" s="2" t="e">
        <f>IF(INDEX(Data!BP:BP,$B6)=0,#N/A,INDEX(Data!BP:BP,$B6)-Data!BP$2+AG6)</f>
        <v>#N/A</v>
      </c>
      <c r="AI6" s="2" t="e">
        <f>IF(INDEX(Data!BQ:BQ,$B6)=0,#N/A,INDEX(Data!BQ:BQ,$B6)-Data!BQ$2+AH6)</f>
        <v>#N/A</v>
      </c>
      <c r="AJ6" s="2" t="e">
        <f>IF(INDEX(Data!BR:BR,$B6)=0,#N/A,INDEX(Data!BR:BR,$B6)-Data!BR$2+AI6)</f>
        <v>#N/A</v>
      </c>
      <c r="AK6" s="2" t="e">
        <f>IF(INDEX(Data!BS:BS,$B6)=0,#N/A,INDEX(Data!BS:BS,$B6)-Data!BS$2+AJ6)</f>
        <v>#N/A</v>
      </c>
      <c r="AL6" s="2" t="e">
        <f>IF(INDEX(Data!BT:BT,$B6)=0,#N/A,INDEX(Data!BT:BT,$B6)-Data!BT$2+AK6)</f>
        <v>#N/A</v>
      </c>
      <c r="AM6" s="2" t="e">
        <f>IF(INDEX(Data!BU:BU,$B6)=0,#N/A,INDEX(Data!BU:BU,$B6)-Data!BU$2+AL6)</f>
        <v>#N/A</v>
      </c>
      <c r="AN6" s="2" t="e">
        <f>IF(INDEX(Data!BV:BV,$B6)=0,#N/A,INDEX(Data!BV:BV,$B6)-Data!BV$2+AM6)</f>
        <v>#N/A</v>
      </c>
      <c r="AO6" s="2" t="e">
        <f>IF(INDEX(Data!BW:BW,$B6)=0,#N/A,INDEX(Data!BW:BW,$B6)-Data!BW$2+AN6)</f>
        <v>#N/A</v>
      </c>
      <c r="AP6" s="2" t="e">
        <f>IF(INDEX(Data!BX:BX,$B6)=0,#N/A,INDEX(Data!BX:BX,$B6)-Data!BX$2+AO6)</f>
        <v>#N/A</v>
      </c>
      <c r="AQ6" s="2" t="e">
        <f>IF(INDEX(Data!BY:BY,$B6)=0,#N/A,INDEX(Data!BY:BY,$B6)-Data!BY$2+AP6)</f>
        <v>#N/A</v>
      </c>
      <c r="AR6" s="2" t="e">
        <f>IF(INDEX(Data!BZ:BZ,$B6)=0,#N/A,INDEX(Data!BZ:BZ,$B6)-Data!BZ$2+AQ6)</f>
        <v>#N/A</v>
      </c>
      <c r="AS6" s="2" t="e">
        <f>IF(INDEX(Data!CA:CA,$B6)=0,#N/A,INDEX(Data!CA:CA,$B6)-Data!CA$2+AR6)</f>
        <v>#N/A</v>
      </c>
      <c r="AT6" s="2" t="e">
        <f>IF(INDEX(Data!CB:CB,$B6)=0,#N/A,INDEX(Data!CB:CB,$B6)-Data!CB$2+AS6)</f>
        <v>#N/A</v>
      </c>
      <c r="AU6" s="2" t="e">
        <f>IF(INDEX(Data!CC:CC,$B6)=0,#N/A,INDEX(Data!CC:CC,$B6)-Data!CC$2+AT6)</f>
        <v>#N/A</v>
      </c>
      <c r="AV6" s="2" t="e">
        <f>IF(INDEX(Data!CD:CD,$B6)=0,#N/A,INDEX(Data!CD:CD,$B6)-Data!CD$2+AU6)</f>
        <v>#N/A</v>
      </c>
      <c r="AW6" s="2" t="e">
        <f>IF(INDEX(Data!CE:CE,$B6)=0,#N/A,INDEX(Data!CE:CE,$B6)-Data!CE$2+AV6)</f>
        <v>#N/A</v>
      </c>
      <c r="AX6" s="2" t="e">
        <f>IF(INDEX(Data!CF:CF,$B6)=0,#N/A,INDEX(Data!CF:CF,$B6)-Data!CF$2+AW6)</f>
        <v>#N/A</v>
      </c>
      <c r="AY6" s="2" t="e">
        <f>IF(INDEX(Data!CG:CG,$B6)=0,#N/A,INDEX(Data!CG:CG,$B6)-Data!CG$2+AX6)</f>
        <v>#N/A</v>
      </c>
      <c r="AZ6" s="2" t="e">
        <f>IF(INDEX(Data!CH:CH,$B6)=0,#N/A,INDEX(Data!CH:CH,$B6)-Data!CH$2+AY6)</f>
        <v>#N/A</v>
      </c>
      <c r="BA6" s="2" t="e">
        <f>IF(INDEX(Data!CI:CI,$B6)=0,#N/A,INDEX(Data!CI:CI,$B6)-Data!CI$2+AZ6)</f>
        <v>#N/A</v>
      </c>
      <c r="BB6" s="2" t="e">
        <f>IF(INDEX(Data!CJ:CJ,$B6)=0,#N/A,INDEX(Data!CJ:CJ,$B6)-Data!CJ$2+BA6)</f>
        <v>#N/A</v>
      </c>
      <c r="BC6" s="2" t="e">
        <f>IF(INDEX(Data!CK:CK,$B6)=0,#N/A,INDEX(Data!CK:CK,$B6)-Data!CK$2+BB6)</f>
        <v>#N/A</v>
      </c>
      <c r="BD6" s="2" t="e">
        <f>IF(INDEX(Data!CL:CL,$B6)=0,#N/A,INDEX(Data!CL:CL,$B6)-Data!CL$2+BC6)</f>
        <v>#N/A</v>
      </c>
      <c r="BE6" s="2" t="e">
        <f>IF(INDEX(Data!CM:CM,$B6)=0,#N/A,INDEX(Data!CM:CM,$B6)-Data!CM$2+BD6)</f>
        <v>#N/A</v>
      </c>
      <c r="BF6" s="2" t="e">
        <f>IF(INDEX(Data!CN:CN,$B6)=0,#N/A,INDEX(Data!CN:CN,$B6)-Data!CN$2+BE6)</f>
        <v>#N/A</v>
      </c>
      <c r="BG6" s="2" t="e">
        <f>IF(INDEX(Data!CO:CO,$B6)=0,#N/A,INDEX(Data!CO:CO,$B6)-Data!CO$2+BF6)</f>
        <v>#N/A</v>
      </c>
      <c r="BH6" s="2" t="e">
        <f>IF(INDEX(Data!CP:CP,$B6)=0,#N/A,INDEX(Data!CP:CP,$B6)-Data!CP$2+BG6)</f>
        <v>#N/A</v>
      </c>
      <c r="BI6" s="2" t="e">
        <f>IF(INDEX(Data!CQ:CQ,$B6)=0,#N/A,INDEX(Data!CQ:CQ,$B6)-Data!CQ$2+BH6)</f>
        <v>#N/A</v>
      </c>
      <c r="BJ6" s="2" t="e">
        <f>IF(INDEX(Data!CR:CR,$B6)=0,#N/A,INDEX(Data!CR:CR,$B6)-Data!CR$2+BI6)</f>
        <v>#N/A</v>
      </c>
      <c r="BK6" s="2" t="e">
        <f>IF(INDEX(Data!CS:CS,$B6)=0,#N/A,INDEX(Data!CS:CS,$B6)-Data!CS$2+BJ6)</f>
        <v>#N/A</v>
      </c>
      <c r="BL6" s="2" t="e">
        <f>IF(INDEX(Data!CT:CT,$B6)=0,#N/A,INDEX(Data!CT:CT,$B6)-Data!CT$2+BK6)</f>
        <v>#N/A</v>
      </c>
      <c r="BM6" s="2" t="e">
        <f>IF(INDEX(Data!CU:CU,$B6)=0,#N/A,INDEX(Data!CU:CU,$B6)-Data!CU$2+BL6)</f>
        <v>#N/A</v>
      </c>
      <c r="BN6" s="2" t="e">
        <f>IF(INDEX(Data!CV:CV,$B6)=0,#N/A,INDEX(Data!CV:CV,$B6)-Data!CV$2+BM6)</f>
        <v>#N/A</v>
      </c>
      <c r="BO6" s="2" t="e">
        <f>IF(INDEX(Data!CW:CW,$B6)=0,#N/A,INDEX(Data!CW:CW,$B6)-Data!CW$2+BN6)</f>
        <v>#N/A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136</v>
      </c>
      <c r="B7" s="2">
        <f>MATCH(A7,Data!AJ:AJ,0)</f>
        <v>77</v>
      </c>
      <c r="C7" s="2">
        <f ca="1">COUNTIF(OFFSET(Data!$AM$1:$DC$71,B7-1,0,1),"&gt;0")</f>
        <v>28</v>
      </c>
      <c r="D7" s="2">
        <v>0</v>
      </c>
      <c r="E7" s="2">
        <f>IF(INDEX(Data!AM:AM,$B7)=0,#N/A,INDEX(Data!AM:AM,$B7)-Data!AM$2+D7)</f>
        <v>1.4285714285714288</v>
      </c>
      <c r="F7" s="2">
        <f>IF(INDEX(Data!AN:AN,$B7)=0,#N/A,INDEX(Data!AN:AN,$B7)-Data!AN$2+E7)</f>
        <v>2.0000000000000004</v>
      </c>
      <c r="G7" s="2">
        <f>IF(INDEX(Data!AO:AO,$B7)=0,#N/A,INDEX(Data!AO:AO,$B7)-Data!AO$2+F7)</f>
        <v>3.4285714285714293</v>
      </c>
      <c r="H7" s="2">
        <f>IF(INDEX(Data!AP:AP,$B7)=0,#N/A,INDEX(Data!AP:AP,$B7)-Data!AP$2+G7)</f>
        <v>4.1428571428571441</v>
      </c>
      <c r="I7" s="2">
        <f>IF(INDEX(Data!AQ:AQ,$B7)=0,#N/A,INDEX(Data!AQ:AQ,$B7)-Data!AQ$2+H7)</f>
        <v>5.1428571428571441</v>
      </c>
      <c r="J7" s="2">
        <f>IF(INDEX(Data!AR:AR,$B7)=0,#N/A,INDEX(Data!AR:AR,$B7)-Data!AR$2+I7)</f>
        <v>5.571428571428573</v>
      </c>
      <c r="K7" s="2">
        <f>IF(INDEX(Data!AS:AS,$B7)=0,#N/A,INDEX(Data!AS:AS,$B7)-Data!AS$2+J7)</f>
        <v>6.4285714285714306</v>
      </c>
      <c r="L7" s="2">
        <f>IF(INDEX(Data!AT:AT,$B7)=0,#N/A,INDEX(Data!AT:AT,$B7)-Data!AT$2+K7)</f>
        <v>7.4285714285714306</v>
      </c>
      <c r="M7" s="2">
        <f>IF(INDEX(Data!AU:AU,$B7)=0,#N/A,INDEX(Data!AU:AU,$B7)-Data!AU$2+L7)</f>
        <v>8.0000000000000018</v>
      </c>
      <c r="N7" s="2">
        <f>IF(INDEX(Data!AV:AV,$B7)=0,#N/A,INDEX(Data!AV:AV,$B7)-Data!AV$2+M7)</f>
        <v>9.2857142857142883</v>
      </c>
      <c r="O7" s="2">
        <f>IF(INDEX(Data!AW:AW,$B7)=0,#N/A,INDEX(Data!AW:AW,$B7)-Data!AW$2+N7)</f>
        <v>10.142857142857146</v>
      </c>
      <c r="P7" s="2">
        <f>IF(INDEX(Data!AX:AX,$B7)=0,#N/A,INDEX(Data!AX:AX,$B7)-Data!AX$2+O7)</f>
        <v>11.000000000000004</v>
      </c>
      <c r="Q7" s="2">
        <f>IF(INDEX(Data!AY:AY,$B7)=0,#N/A,INDEX(Data!AY:AY,$B7)-Data!AY$2+P7)</f>
        <v>11.714285714285719</v>
      </c>
      <c r="R7" s="2">
        <f>IF(INDEX(Data!AZ:AZ,$B7)=0,#N/A,INDEX(Data!AZ:AZ,$B7)-Data!AZ$2+Q7)</f>
        <v>13.000000000000004</v>
      </c>
      <c r="S7" s="2">
        <f>IF(INDEX(Data!BA:BA,$B7)=0,#N/A,INDEX(Data!BA:BA,$B7)-Data!BA$2+R7)</f>
        <v>14.000000000000004</v>
      </c>
      <c r="T7" s="2">
        <f>IF(INDEX(Data!BB:BB,$B7)=0,#N/A,INDEX(Data!BB:BB,$B7)-Data!BB$2+S7)</f>
        <v>14.285714285714288</v>
      </c>
      <c r="U7" s="2">
        <f>IF(INDEX(Data!BC:BC,$B7)=0,#N/A,INDEX(Data!BC:BC,$B7)-Data!BC$2+T7)</f>
        <v>15.142857142857146</v>
      </c>
      <c r="V7" s="2">
        <f>IF(INDEX(Data!BD:BD,$B7)=0,#N/A,INDEX(Data!BD:BD,$B7)-Data!BD$2+U7)</f>
        <v>16.000000000000004</v>
      </c>
      <c r="W7" s="2">
        <f>IF(INDEX(Data!BE:BE,$B7)=0,#N/A,INDEX(Data!BE:BE,$B7)-Data!BE$2+V7)</f>
        <v>16.428571428571431</v>
      </c>
      <c r="X7" s="2">
        <f>IF(INDEX(Data!BF:BF,$B7)=0,#N/A,INDEX(Data!BF:BF,$B7)-Data!BF$2+W7)</f>
        <v>16.714285714285715</v>
      </c>
      <c r="Y7" s="2">
        <f>IF(INDEX(Data!BG:BG,$B7)=0,#N/A,INDEX(Data!BG:BG,$B7)-Data!BG$2+X7)</f>
        <v>17.428571428571431</v>
      </c>
      <c r="Z7" s="2">
        <f>IF(INDEX(Data!BH:BH,$B7)=0,#N/A,INDEX(Data!BH:BH,$B7)-Data!BH$2+Y7)</f>
        <v>18.285714285714288</v>
      </c>
      <c r="AA7" s="2">
        <f>IF(INDEX(Data!BI:BI,$B7)=0,#N/A,INDEX(Data!BI:BI,$B7)-Data!BI$2+Z7)</f>
        <v>19.857142857142861</v>
      </c>
      <c r="AB7" s="2">
        <f>IF(INDEX(Data!BJ:BJ,$B7)=0,#N/A,INDEX(Data!BJ:BJ,$B7)-Data!BJ$2+AA7)</f>
        <v>21.000000000000004</v>
      </c>
      <c r="AC7" s="2">
        <f>IF(INDEX(Data!BK:BK,$B7)=0,#N/A,INDEX(Data!BK:BK,$B7)-Data!BK$2+AB7)</f>
        <v>21.571428571428577</v>
      </c>
      <c r="AD7" s="2">
        <f>IF(INDEX(Data!BL:BL,$B7)=0,#N/A,INDEX(Data!BL:BL,$B7)-Data!BL$2+AC7)</f>
        <v>22.000000000000004</v>
      </c>
      <c r="AE7" s="2">
        <f>IF(INDEX(Data!BM:BM,$B7)=0,#N/A,INDEX(Data!BM:BM,$B7)-Data!BM$2+AD7)</f>
        <v>23.285714285714288</v>
      </c>
      <c r="AF7" s="2">
        <f>IF(INDEX(Data!BN:BN,$B7)=0,#N/A,INDEX(Data!BN:BN,$B7)-Data!BN$2+AE7)</f>
        <v>24.571428571428573</v>
      </c>
      <c r="AG7" s="2" t="e">
        <f>IF(INDEX(Data!BO:BO,$B7)=0,#N/A,INDEX(Data!BO:BO,$B7)-Data!BO$2+AF7)</f>
        <v>#N/A</v>
      </c>
      <c r="AH7" s="2" t="e">
        <f>IF(INDEX(Data!BP:BP,$B7)=0,#N/A,INDEX(Data!BP:BP,$B7)-Data!BP$2+AG7)</f>
        <v>#N/A</v>
      </c>
      <c r="AI7" s="2" t="e">
        <f>IF(INDEX(Data!BQ:BQ,$B7)=0,#N/A,INDEX(Data!BQ:BQ,$B7)-Data!BQ$2+AH7)</f>
        <v>#N/A</v>
      </c>
      <c r="AJ7" s="2" t="e">
        <f>IF(INDEX(Data!BR:BR,$B7)=0,#N/A,INDEX(Data!BR:BR,$B7)-Data!BR$2+AI7)</f>
        <v>#N/A</v>
      </c>
      <c r="AK7" s="2" t="e">
        <f>IF(INDEX(Data!BS:BS,$B7)=0,#N/A,INDEX(Data!BS:BS,$B7)-Data!BS$2+AJ7)</f>
        <v>#N/A</v>
      </c>
      <c r="AL7" s="2" t="e">
        <f>IF(INDEX(Data!BT:BT,$B7)=0,#N/A,INDEX(Data!BT:BT,$B7)-Data!BT$2+AK7)</f>
        <v>#N/A</v>
      </c>
      <c r="AM7" s="2" t="e">
        <f>IF(INDEX(Data!BU:BU,$B7)=0,#N/A,INDEX(Data!BU:BU,$B7)-Data!BU$2+AL7)</f>
        <v>#N/A</v>
      </c>
      <c r="AN7" s="2" t="e">
        <f>IF(INDEX(Data!BV:BV,$B7)=0,#N/A,INDEX(Data!BV:BV,$B7)-Data!BV$2+AM7)</f>
        <v>#N/A</v>
      </c>
      <c r="AO7" s="2" t="e">
        <f>IF(INDEX(Data!BW:BW,$B7)=0,#N/A,INDEX(Data!BW:BW,$B7)-Data!BW$2+AN7)</f>
        <v>#N/A</v>
      </c>
      <c r="AP7" s="2" t="e">
        <f>IF(INDEX(Data!BX:BX,$B7)=0,#N/A,INDEX(Data!BX:BX,$B7)-Data!BX$2+AO7)</f>
        <v>#N/A</v>
      </c>
      <c r="AQ7" s="2" t="e">
        <f>IF(INDEX(Data!BY:BY,$B7)=0,#N/A,INDEX(Data!BY:BY,$B7)-Data!BY$2+AP7)</f>
        <v>#N/A</v>
      </c>
      <c r="AR7" s="2" t="e">
        <f>IF(INDEX(Data!BZ:BZ,$B7)=0,#N/A,INDEX(Data!BZ:BZ,$B7)-Data!BZ$2+AQ7)</f>
        <v>#N/A</v>
      </c>
      <c r="AS7" s="2" t="e">
        <f>IF(INDEX(Data!CA:CA,$B7)=0,#N/A,INDEX(Data!CA:CA,$B7)-Data!CA$2+AR7)</f>
        <v>#N/A</v>
      </c>
      <c r="AT7" s="2" t="e">
        <f>IF(INDEX(Data!CB:CB,$B7)=0,#N/A,INDEX(Data!CB:CB,$B7)-Data!CB$2+AS7)</f>
        <v>#N/A</v>
      </c>
      <c r="AU7" s="2" t="e">
        <f>IF(INDEX(Data!CC:CC,$B7)=0,#N/A,INDEX(Data!CC:CC,$B7)-Data!CC$2+AT7)</f>
        <v>#N/A</v>
      </c>
      <c r="AV7" s="2" t="e">
        <f>IF(INDEX(Data!CD:CD,$B7)=0,#N/A,INDEX(Data!CD:CD,$B7)-Data!CD$2+AU7)</f>
        <v>#N/A</v>
      </c>
      <c r="AW7" s="2" t="e">
        <f>IF(INDEX(Data!CE:CE,$B7)=0,#N/A,INDEX(Data!CE:CE,$B7)-Data!CE$2+AV7)</f>
        <v>#N/A</v>
      </c>
      <c r="AX7" s="2" t="e">
        <f>IF(INDEX(Data!CF:CF,$B7)=0,#N/A,INDEX(Data!CF:CF,$B7)-Data!CF$2+AW7)</f>
        <v>#N/A</v>
      </c>
      <c r="AY7" s="2" t="e">
        <f>IF(INDEX(Data!CG:CG,$B7)=0,#N/A,INDEX(Data!CG:CG,$B7)-Data!CG$2+AX7)</f>
        <v>#N/A</v>
      </c>
      <c r="AZ7" s="2" t="e">
        <f>IF(INDEX(Data!CH:CH,$B7)=0,#N/A,INDEX(Data!CH:CH,$B7)-Data!CH$2+AY7)</f>
        <v>#N/A</v>
      </c>
      <c r="BA7" s="2" t="e">
        <f>IF(INDEX(Data!CI:CI,$B7)=0,#N/A,INDEX(Data!CI:CI,$B7)-Data!CI$2+AZ7)</f>
        <v>#N/A</v>
      </c>
      <c r="BB7" s="2" t="e">
        <f>IF(INDEX(Data!CJ:CJ,$B7)=0,#N/A,INDEX(Data!CJ:CJ,$B7)-Data!CJ$2+BA7)</f>
        <v>#N/A</v>
      </c>
      <c r="BC7" s="2" t="e">
        <f>IF(INDEX(Data!CK:CK,$B7)=0,#N/A,INDEX(Data!CK:CK,$B7)-Data!CK$2+BB7)</f>
        <v>#N/A</v>
      </c>
      <c r="BD7" s="2" t="e">
        <f>IF(INDEX(Data!CL:CL,$B7)=0,#N/A,INDEX(Data!CL:CL,$B7)-Data!CL$2+BC7)</f>
        <v>#N/A</v>
      </c>
      <c r="BE7" s="2" t="e">
        <f>IF(INDEX(Data!CM:CM,$B7)=0,#N/A,INDEX(Data!CM:CM,$B7)-Data!CM$2+BD7)</f>
        <v>#N/A</v>
      </c>
      <c r="BF7" s="2" t="e">
        <f>IF(INDEX(Data!CN:CN,$B7)=0,#N/A,INDEX(Data!CN:CN,$B7)-Data!CN$2+BE7)</f>
        <v>#N/A</v>
      </c>
      <c r="BG7" s="2" t="e">
        <f>IF(INDEX(Data!CO:CO,$B7)=0,#N/A,INDEX(Data!CO:CO,$B7)-Data!CO$2+BF7)</f>
        <v>#N/A</v>
      </c>
      <c r="BH7" s="2" t="e">
        <f>IF(INDEX(Data!CP:CP,$B7)=0,#N/A,INDEX(Data!CP:CP,$B7)-Data!CP$2+BG7)</f>
        <v>#N/A</v>
      </c>
      <c r="BI7" s="2" t="e">
        <f>IF(INDEX(Data!CQ:CQ,$B7)=0,#N/A,INDEX(Data!CQ:CQ,$B7)-Data!CQ$2+BH7)</f>
        <v>#N/A</v>
      </c>
      <c r="BJ7" s="2" t="e">
        <f>IF(INDEX(Data!CR:CR,$B7)=0,#N/A,INDEX(Data!CR:CR,$B7)-Data!CR$2+BI7)</f>
        <v>#N/A</v>
      </c>
      <c r="BK7" s="2" t="e">
        <f>IF(INDEX(Data!CS:CS,$B7)=0,#N/A,INDEX(Data!CS:CS,$B7)-Data!CS$2+BJ7)</f>
        <v>#N/A</v>
      </c>
      <c r="BL7" s="2" t="e">
        <f>IF(INDEX(Data!CT:CT,$B7)=0,#N/A,INDEX(Data!CT:CT,$B7)-Data!CT$2+BK7)</f>
        <v>#N/A</v>
      </c>
      <c r="BM7" s="2" t="e">
        <f>IF(INDEX(Data!CU:CU,$B7)=0,#N/A,INDEX(Data!CU:CU,$B7)-Data!CU$2+BL7)</f>
        <v>#N/A</v>
      </c>
      <c r="BN7" s="2" t="e">
        <f>IF(INDEX(Data!CV:CV,$B7)=0,#N/A,INDEX(Data!CV:CV,$B7)-Data!CV$2+BM7)</f>
        <v>#N/A</v>
      </c>
      <c r="BO7" s="2" t="e">
        <f>IF(INDEX(Data!CW:CW,$B7)=0,#N/A,INDEX(Data!CW:CW,$B7)-Data!CW$2+BN7)</f>
        <v>#N/A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127</v>
      </c>
      <c r="B8" s="2">
        <f>MATCH(A8,Data!AJ:AJ,0)</f>
        <v>62</v>
      </c>
      <c r="C8" s="2">
        <f ca="1">COUNTIF(OFFSET(Data!$AM$1:$DC$71,B8-1,0,1),"&gt;0")</f>
        <v>29</v>
      </c>
      <c r="D8" s="2">
        <v>0</v>
      </c>
      <c r="E8" s="2">
        <f>IF(INDEX(Data!AM:AM,$B8)=0,#N/A,INDEX(Data!AM:AM,$B8)-Data!AM$2+D8)</f>
        <v>0.42857142857142838</v>
      </c>
      <c r="F8" s="2">
        <f>IF(INDEX(Data!AN:AN,$B8)=0,#N/A,INDEX(Data!AN:AN,$B8)-Data!AN$2+E8)</f>
        <v>0.14285714285714279</v>
      </c>
      <c r="G8" s="2">
        <f>IF(INDEX(Data!AO:AO,$B8)=0,#N/A,INDEX(Data!AO:AO,$B8)-Data!AO$2+F8)</f>
        <v>0.33333333333333348</v>
      </c>
      <c r="H8" s="2">
        <f>IF(INDEX(Data!AP:AP,$B8)=0,#N/A,INDEX(Data!AP:AP,$B8)-Data!AP$2+G8)</f>
        <v>0.85714285714285721</v>
      </c>
      <c r="I8" s="2">
        <f>IF(INDEX(Data!AQ:AQ,$B8)=0,#N/A,INDEX(Data!AQ:AQ,$B8)-Data!AQ$2+H8)</f>
        <v>0.90476190476190466</v>
      </c>
      <c r="J8" s="2">
        <f>IF(INDEX(Data!AR:AR,$B8)=0,#N/A,INDEX(Data!AR:AR,$B8)-Data!AR$2+I8)</f>
        <v>0.61904761904761907</v>
      </c>
      <c r="K8" s="2">
        <f>IF(INDEX(Data!AS:AS,$B8)=0,#N/A,INDEX(Data!AS:AS,$B8)-Data!AS$2+J8)</f>
        <v>0.71428571428571441</v>
      </c>
      <c r="L8" s="2">
        <f>IF(INDEX(Data!AT:AT,$B8)=0,#N/A,INDEX(Data!AT:AT,$B8)-Data!AT$2+K8)</f>
        <v>0.71428571428571441</v>
      </c>
      <c r="M8" s="2">
        <f>IF(INDEX(Data!AU:AU,$B8)=0,#N/A,INDEX(Data!AU:AU,$B8)-Data!AU$2+L8)</f>
        <v>0.85714285714285721</v>
      </c>
      <c r="N8" s="2">
        <f>IF(INDEX(Data!AV:AV,$B8)=0,#N/A,INDEX(Data!AV:AV,$B8)-Data!AV$2+M8)</f>
        <v>1.3809523809523809</v>
      </c>
      <c r="O8" s="2">
        <f>IF(INDEX(Data!AW:AW,$B8)=0,#N/A,INDEX(Data!AW:AW,$B8)-Data!AW$2+N8)</f>
        <v>1.5238095238095237</v>
      </c>
      <c r="P8" s="2">
        <f>IF(INDEX(Data!AX:AX,$B8)=0,#N/A,INDEX(Data!AX:AX,$B8)-Data!AX$2+O8)</f>
        <v>1.4285714285714284</v>
      </c>
      <c r="Q8" s="2">
        <f>IF(INDEX(Data!AY:AY,$B8)=0,#N/A,INDEX(Data!AY:AY,$B8)-Data!AY$2+P8)</f>
        <v>1.714285714285714</v>
      </c>
      <c r="R8" s="2">
        <f>IF(INDEX(Data!AZ:AZ,$B8)=0,#N/A,INDEX(Data!AZ:AZ,$B8)-Data!AZ$2+Q8)</f>
        <v>1.9999999999999996</v>
      </c>
      <c r="S8" s="2">
        <f>IF(INDEX(Data!BA:BA,$B8)=0,#N/A,INDEX(Data!BA:BA,$B8)-Data!BA$2+R8)</f>
        <v>2.3809523809523805</v>
      </c>
      <c r="T8" s="2">
        <f>IF(INDEX(Data!BB:BB,$B8)=0,#N/A,INDEX(Data!BB:BB,$B8)-Data!BB$2+S8)</f>
        <v>1.9523809523809521</v>
      </c>
      <c r="U8" s="2">
        <f>IF(INDEX(Data!BC:BC,$B8)=0,#N/A,INDEX(Data!BC:BC,$B8)-Data!BC$2+T8)</f>
        <v>2.2857142857142856</v>
      </c>
      <c r="V8" s="2">
        <f>IF(INDEX(Data!BD:BD,$B8)=0,#N/A,INDEX(Data!BD:BD,$B8)-Data!BD$2+U8)</f>
        <v>2.4285714285714284</v>
      </c>
      <c r="W8" s="2">
        <f>IF(INDEX(Data!BE:BE,$B8)=0,#N/A,INDEX(Data!BE:BE,$B8)-Data!BE$2+V8)</f>
        <v>2.1428571428571428</v>
      </c>
      <c r="X8" s="2">
        <f>IF(INDEX(Data!BF:BF,$B8)=0,#N/A,INDEX(Data!BF:BF,$B8)-Data!BF$2+W8)</f>
        <v>1.9523809523809521</v>
      </c>
      <c r="Y8" s="2">
        <f>IF(INDEX(Data!BG:BG,$B8)=0,#N/A,INDEX(Data!BG:BG,$B8)-Data!BG$2+X8)</f>
        <v>2.1428571428571428</v>
      </c>
      <c r="Z8" s="2">
        <f>IF(INDEX(Data!BH:BH,$B8)=0,#N/A,INDEX(Data!BH:BH,$B8)-Data!BH$2+Y8)</f>
        <v>2.2380952380952381</v>
      </c>
      <c r="AA8" s="2">
        <f>IF(INDEX(Data!BI:BI,$B8)=0,#N/A,INDEX(Data!BI:BI,$B8)-Data!BI$2+Z8)</f>
        <v>2.5714285714285716</v>
      </c>
      <c r="AB8" s="2">
        <f>IF(INDEX(Data!BJ:BJ,$B8)=0,#N/A,INDEX(Data!BJ:BJ,$B8)-Data!BJ$2+AA8)</f>
        <v>2.6190476190476191</v>
      </c>
      <c r="AC8" s="2">
        <f>IF(INDEX(Data!BK:BK,$B8)=0,#N/A,INDEX(Data!BK:BK,$B8)-Data!BK$2+AB8)</f>
        <v>2.6190476190476191</v>
      </c>
      <c r="AD8" s="2">
        <f>IF(INDEX(Data!BL:BL,$B8)=0,#N/A,INDEX(Data!BL:BL,$B8)-Data!BL$2+AC8)</f>
        <v>2.8095238095238098</v>
      </c>
      <c r="AE8" s="2">
        <f>IF(INDEX(Data!BM:BM,$B8)=0,#N/A,INDEX(Data!BM:BM,$B8)-Data!BM$2+AD8)</f>
        <v>3.3809523809523814</v>
      </c>
      <c r="AF8" s="2">
        <f>IF(INDEX(Data!BN:BN,$B8)=0,#N/A,INDEX(Data!BN:BN,$B8)-Data!BN$2+AE8)</f>
        <v>3.6190476190476195</v>
      </c>
      <c r="AG8" s="2">
        <f>IF(INDEX(Data!BO:BO,$B8)=0,#N/A,INDEX(Data!BO:BO,$B8)-Data!BO$2+AF8)</f>
        <v>3.1190476190476195</v>
      </c>
      <c r="AH8" s="2" t="e">
        <f>IF(INDEX(Data!BP:BP,$B8)=0,#N/A,INDEX(Data!BP:BP,$B8)-Data!BP$2+AG8)</f>
        <v>#N/A</v>
      </c>
      <c r="AI8" s="2" t="e">
        <f>IF(INDEX(Data!BQ:BQ,$B8)=0,#N/A,INDEX(Data!BQ:BQ,$B8)-Data!BQ$2+AH8)</f>
        <v>#N/A</v>
      </c>
      <c r="AJ8" s="2" t="e">
        <f>IF(INDEX(Data!BR:BR,$B8)=0,#N/A,INDEX(Data!BR:BR,$B8)-Data!BR$2+AI8)</f>
        <v>#N/A</v>
      </c>
      <c r="AK8" s="2" t="e">
        <f>IF(INDEX(Data!BS:BS,$B8)=0,#N/A,INDEX(Data!BS:BS,$B8)-Data!BS$2+AJ8)</f>
        <v>#N/A</v>
      </c>
      <c r="AL8" s="2" t="e">
        <f>IF(INDEX(Data!BT:BT,$B8)=0,#N/A,INDEX(Data!BT:BT,$B8)-Data!BT$2+AK8)</f>
        <v>#N/A</v>
      </c>
      <c r="AM8" s="2" t="e">
        <f>IF(INDEX(Data!BU:BU,$B8)=0,#N/A,INDEX(Data!BU:BU,$B8)-Data!BU$2+AL8)</f>
        <v>#N/A</v>
      </c>
      <c r="AN8" s="2" t="e">
        <f>IF(INDEX(Data!BV:BV,$B8)=0,#N/A,INDEX(Data!BV:BV,$B8)-Data!BV$2+AM8)</f>
        <v>#N/A</v>
      </c>
      <c r="AO8" s="2" t="e">
        <f>IF(INDEX(Data!BW:BW,$B8)=0,#N/A,INDEX(Data!BW:BW,$B8)-Data!BW$2+AN8)</f>
        <v>#N/A</v>
      </c>
      <c r="AP8" s="2" t="e">
        <f>IF(INDEX(Data!BX:BX,$B8)=0,#N/A,INDEX(Data!BX:BX,$B8)-Data!BX$2+AO8)</f>
        <v>#N/A</v>
      </c>
      <c r="AQ8" s="2" t="e">
        <f>IF(INDEX(Data!BY:BY,$B8)=0,#N/A,INDEX(Data!BY:BY,$B8)-Data!BY$2+AP8)</f>
        <v>#N/A</v>
      </c>
      <c r="AR8" s="2" t="e">
        <f>IF(INDEX(Data!BZ:BZ,$B8)=0,#N/A,INDEX(Data!BZ:BZ,$B8)-Data!BZ$2+AQ8)</f>
        <v>#N/A</v>
      </c>
      <c r="AS8" s="2" t="e">
        <f>IF(INDEX(Data!CA:CA,$B8)=0,#N/A,INDEX(Data!CA:CA,$B8)-Data!CA$2+AR8)</f>
        <v>#N/A</v>
      </c>
      <c r="AT8" s="2" t="e">
        <f>IF(INDEX(Data!CB:CB,$B8)=0,#N/A,INDEX(Data!CB:CB,$B8)-Data!CB$2+AS8)</f>
        <v>#N/A</v>
      </c>
      <c r="AU8" s="2" t="e">
        <f>IF(INDEX(Data!CC:CC,$B8)=0,#N/A,INDEX(Data!CC:CC,$B8)-Data!CC$2+AT8)</f>
        <v>#N/A</v>
      </c>
      <c r="AV8" s="2" t="e">
        <f>IF(INDEX(Data!CD:CD,$B8)=0,#N/A,INDEX(Data!CD:CD,$B8)-Data!CD$2+AU8)</f>
        <v>#N/A</v>
      </c>
      <c r="AW8" s="2" t="e">
        <f>IF(INDEX(Data!CE:CE,$B8)=0,#N/A,INDEX(Data!CE:CE,$B8)-Data!CE$2+AV8)</f>
        <v>#N/A</v>
      </c>
      <c r="AX8" s="2" t="e">
        <f>IF(INDEX(Data!CF:CF,$B8)=0,#N/A,INDEX(Data!CF:CF,$B8)-Data!CF$2+AW8)</f>
        <v>#N/A</v>
      </c>
      <c r="AY8" s="2" t="e">
        <f>IF(INDEX(Data!CG:CG,$B8)=0,#N/A,INDEX(Data!CG:CG,$B8)-Data!CG$2+AX8)</f>
        <v>#N/A</v>
      </c>
      <c r="AZ8" s="2" t="e">
        <f>IF(INDEX(Data!CH:CH,$B8)=0,#N/A,INDEX(Data!CH:CH,$B8)-Data!CH$2+AY8)</f>
        <v>#N/A</v>
      </c>
      <c r="BA8" s="2" t="e">
        <f>IF(INDEX(Data!CI:CI,$B8)=0,#N/A,INDEX(Data!CI:CI,$B8)-Data!CI$2+AZ8)</f>
        <v>#N/A</v>
      </c>
      <c r="BB8" s="2" t="e">
        <f>IF(INDEX(Data!CJ:CJ,$B8)=0,#N/A,INDEX(Data!CJ:CJ,$B8)-Data!CJ$2+BA8)</f>
        <v>#N/A</v>
      </c>
      <c r="BC8" s="2" t="e">
        <f>IF(INDEX(Data!CK:CK,$B8)=0,#N/A,INDEX(Data!CK:CK,$B8)-Data!CK$2+BB8)</f>
        <v>#N/A</v>
      </c>
      <c r="BD8" s="2" t="e">
        <f>IF(INDEX(Data!CL:CL,$B8)=0,#N/A,INDEX(Data!CL:CL,$B8)-Data!CL$2+BC8)</f>
        <v>#N/A</v>
      </c>
      <c r="BE8" s="2" t="e">
        <f>IF(INDEX(Data!CM:CM,$B8)=0,#N/A,INDEX(Data!CM:CM,$B8)-Data!CM$2+BD8)</f>
        <v>#N/A</v>
      </c>
      <c r="BF8" s="2" t="e">
        <f>IF(INDEX(Data!CN:CN,$B8)=0,#N/A,INDEX(Data!CN:CN,$B8)-Data!CN$2+BE8)</f>
        <v>#N/A</v>
      </c>
      <c r="BG8" s="2" t="e">
        <f>IF(INDEX(Data!CO:CO,$B8)=0,#N/A,INDEX(Data!CO:CO,$B8)-Data!CO$2+BF8)</f>
        <v>#N/A</v>
      </c>
      <c r="BH8" s="2" t="e">
        <f>IF(INDEX(Data!CP:CP,$B8)=0,#N/A,INDEX(Data!CP:CP,$B8)-Data!CP$2+BG8)</f>
        <v>#N/A</v>
      </c>
      <c r="BI8" s="2" t="e">
        <f>IF(INDEX(Data!CQ:CQ,$B8)=0,#N/A,INDEX(Data!CQ:CQ,$B8)-Data!CQ$2+BH8)</f>
        <v>#N/A</v>
      </c>
      <c r="BJ8" s="2" t="e">
        <f>IF(INDEX(Data!CR:CR,$B8)=0,#N/A,INDEX(Data!CR:CR,$B8)-Data!CR$2+BI8)</f>
        <v>#N/A</v>
      </c>
      <c r="BK8" s="2" t="e">
        <f>IF(INDEX(Data!CS:CS,$B8)=0,#N/A,INDEX(Data!CS:CS,$B8)-Data!CS$2+BJ8)</f>
        <v>#N/A</v>
      </c>
      <c r="BL8" s="2" t="e">
        <f>IF(INDEX(Data!CT:CT,$B8)=0,#N/A,INDEX(Data!CT:CT,$B8)-Data!CT$2+BK8)</f>
        <v>#N/A</v>
      </c>
      <c r="BM8" s="2" t="e">
        <f>IF(INDEX(Data!CU:CU,$B8)=0,#N/A,INDEX(Data!CU:CU,$B8)-Data!CU$2+BL8)</f>
        <v>#N/A</v>
      </c>
      <c r="BN8" s="2" t="e">
        <f>IF(INDEX(Data!CV:CV,$B8)=0,#N/A,INDEX(Data!CV:CV,$B8)-Data!CV$2+BM8)</f>
        <v>#N/A</v>
      </c>
      <c r="BO8" s="2" t="e">
        <f>IF(INDEX(Data!CW:CW,$B8)=0,#N/A,INDEX(Data!CW:CW,$B8)-Data!CW$2+BN8)</f>
        <v>#N/A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139</v>
      </c>
      <c r="B9" s="2">
        <f>MATCH(A9,Data!AJ:AJ,0)</f>
        <v>80</v>
      </c>
      <c r="C9" s="2">
        <f ca="1">COUNTIF(OFFSET(Data!$AM$1:$DC$71,B9-1,0,1),"&gt;0")</f>
        <v>28</v>
      </c>
      <c r="D9" s="2">
        <v>0</v>
      </c>
      <c r="E9" s="2">
        <f>IF(INDEX(Data!AM:AM,$B9)=0,#N/A,INDEX(Data!AM:AM,$B9)-Data!AM$2+D9)</f>
        <v>1.4285714285714288</v>
      </c>
      <c r="F9" s="2">
        <f>IF(INDEX(Data!AN:AN,$B9)=0,#N/A,INDEX(Data!AN:AN,$B9)-Data!AN$2+E9)</f>
        <v>2.0000000000000004</v>
      </c>
      <c r="G9" s="2">
        <f>IF(INDEX(Data!AO:AO,$B9)=0,#N/A,INDEX(Data!AO:AO,$B9)-Data!AO$2+F9)</f>
        <v>3.4285714285714293</v>
      </c>
      <c r="H9" s="2">
        <f>IF(INDEX(Data!AP:AP,$B9)=0,#N/A,INDEX(Data!AP:AP,$B9)-Data!AP$2+G9)</f>
        <v>4.1428571428571441</v>
      </c>
      <c r="I9" s="2">
        <f>IF(INDEX(Data!AQ:AQ,$B9)=0,#N/A,INDEX(Data!AQ:AQ,$B9)-Data!AQ$2+H9)</f>
        <v>5.1428571428571441</v>
      </c>
      <c r="J9" s="2">
        <f>IF(INDEX(Data!AR:AR,$B9)=0,#N/A,INDEX(Data!AR:AR,$B9)-Data!AR$2+I9)</f>
        <v>5.571428571428573</v>
      </c>
      <c r="K9" s="2">
        <f>IF(INDEX(Data!AS:AS,$B9)=0,#N/A,INDEX(Data!AS:AS,$B9)-Data!AS$2+J9)</f>
        <v>6.4285714285714306</v>
      </c>
      <c r="L9" s="2">
        <f>IF(INDEX(Data!AT:AT,$B9)=0,#N/A,INDEX(Data!AT:AT,$B9)-Data!AT$2+K9)</f>
        <v>7.4285714285714306</v>
      </c>
      <c r="M9" s="2">
        <f>IF(INDEX(Data!AU:AU,$B9)=0,#N/A,INDEX(Data!AU:AU,$B9)-Data!AU$2+L9)</f>
        <v>8.0000000000000018</v>
      </c>
      <c r="N9" s="2">
        <f>IF(INDEX(Data!AV:AV,$B9)=0,#N/A,INDEX(Data!AV:AV,$B9)-Data!AV$2+M9)</f>
        <v>9.2857142857142883</v>
      </c>
      <c r="O9" s="2">
        <f>IF(INDEX(Data!AW:AW,$B9)=0,#N/A,INDEX(Data!AW:AW,$B9)-Data!AW$2+N9)</f>
        <v>10.142857142857146</v>
      </c>
      <c r="P9" s="2">
        <f>IF(INDEX(Data!AX:AX,$B9)=0,#N/A,INDEX(Data!AX:AX,$B9)-Data!AX$2+O9)</f>
        <v>11.000000000000004</v>
      </c>
      <c r="Q9" s="2">
        <f>IF(INDEX(Data!AY:AY,$B9)=0,#N/A,INDEX(Data!AY:AY,$B9)-Data!AY$2+P9)</f>
        <v>11.714285714285719</v>
      </c>
      <c r="R9" s="2">
        <f>IF(INDEX(Data!AZ:AZ,$B9)=0,#N/A,INDEX(Data!AZ:AZ,$B9)-Data!AZ$2+Q9)</f>
        <v>13.000000000000004</v>
      </c>
      <c r="S9" s="2">
        <f>IF(INDEX(Data!BA:BA,$B9)=0,#N/A,INDEX(Data!BA:BA,$B9)-Data!BA$2+R9)</f>
        <v>14.000000000000004</v>
      </c>
      <c r="T9" s="2">
        <f>IF(INDEX(Data!BB:BB,$B9)=0,#N/A,INDEX(Data!BB:BB,$B9)-Data!BB$2+S9)</f>
        <v>14.285714285714288</v>
      </c>
      <c r="U9" s="2">
        <f>IF(INDEX(Data!BC:BC,$B9)=0,#N/A,INDEX(Data!BC:BC,$B9)-Data!BC$2+T9)</f>
        <v>15.142857142857146</v>
      </c>
      <c r="V9" s="2">
        <f>IF(INDEX(Data!BD:BD,$B9)=0,#N/A,INDEX(Data!BD:BD,$B9)-Data!BD$2+U9)</f>
        <v>16.000000000000004</v>
      </c>
      <c r="W9" s="2">
        <f>IF(INDEX(Data!BE:BE,$B9)=0,#N/A,INDEX(Data!BE:BE,$B9)-Data!BE$2+V9)</f>
        <v>16.428571428571431</v>
      </c>
      <c r="X9" s="2">
        <f>IF(INDEX(Data!BF:BF,$B9)=0,#N/A,INDEX(Data!BF:BF,$B9)-Data!BF$2+W9)</f>
        <v>16.714285714285715</v>
      </c>
      <c r="Y9" s="2">
        <f>IF(INDEX(Data!BG:BG,$B9)=0,#N/A,INDEX(Data!BG:BG,$B9)-Data!BG$2+X9)</f>
        <v>17.428571428571431</v>
      </c>
      <c r="Z9" s="2">
        <f>IF(INDEX(Data!BH:BH,$B9)=0,#N/A,INDEX(Data!BH:BH,$B9)-Data!BH$2+Y9)</f>
        <v>18.285714285714288</v>
      </c>
      <c r="AA9" s="2">
        <f>IF(INDEX(Data!BI:BI,$B9)=0,#N/A,INDEX(Data!BI:BI,$B9)-Data!BI$2+Z9)</f>
        <v>19.857142857142861</v>
      </c>
      <c r="AB9" s="2">
        <f>IF(INDEX(Data!BJ:BJ,$B9)=0,#N/A,INDEX(Data!BJ:BJ,$B9)-Data!BJ$2+AA9)</f>
        <v>21.000000000000004</v>
      </c>
      <c r="AC9" s="2">
        <f>IF(INDEX(Data!BK:BK,$B9)=0,#N/A,INDEX(Data!BK:BK,$B9)-Data!BK$2+AB9)</f>
        <v>21.571428571428577</v>
      </c>
      <c r="AD9" s="2">
        <f>IF(INDEX(Data!BL:BL,$B9)=0,#N/A,INDEX(Data!BL:BL,$B9)-Data!BL$2+AC9)</f>
        <v>22.000000000000004</v>
      </c>
      <c r="AE9" s="2">
        <f>IF(INDEX(Data!BM:BM,$B9)=0,#N/A,INDEX(Data!BM:BM,$B9)-Data!BM$2+AD9)</f>
        <v>23.285714285714288</v>
      </c>
      <c r="AF9" s="2">
        <f>IF(INDEX(Data!BN:BN,$B9)=0,#N/A,INDEX(Data!BN:BN,$B9)-Data!BN$2+AE9)</f>
        <v>24.571428571428573</v>
      </c>
      <c r="AG9" s="2" t="e">
        <f>IF(INDEX(Data!BO:BO,$B9)=0,#N/A,INDEX(Data!BO:BO,$B9)-Data!BO$2+AF9)</f>
        <v>#N/A</v>
      </c>
      <c r="AH9" s="2" t="e">
        <f>IF(INDEX(Data!BP:BP,$B9)=0,#N/A,INDEX(Data!BP:BP,$B9)-Data!BP$2+AG9)</f>
        <v>#N/A</v>
      </c>
      <c r="AI9" s="2" t="e">
        <f>IF(INDEX(Data!BQ:BQ,$B9)=0,#N/A,INDEX(Data!BQ:BQ,$B9)-Data!BQ$2+AH9)</f>
        <v>#N/A</v>
      </c>
      <c r="AJ9" s="2" t="e">
        <f>IF(INDEX(Data!BR:BR,$B9)=0,#N/A,INDEX(Data!BR:BR,$B9)-Data!BR$2+AI9)</f>
        <v>#N/A</v>
      </c>
      <c r="AK9" s="2" t="e">
        <f>IF(INDEX(Data!BS:BS,$B9)=0,#N/A,INDEX(Data!BS:BS,$B9)-Data!BS$2+AJ9)</f>
        <v>#N/A</v>
      </c>
      <c r="AL9" s="2" t="e">
        <f>IF(INDEX(Data!BT:BT,$B9)=0,#N/A,INDEX(Data!BT:BT,$B9)-Data!BT$2+AK9)</f>
        <v>#N/A</v>
      </c>
      <c r="AM9" s="2" t="e">
        <f>IF(INDEX(Data!BU:BU,$B9)=0,#N/A,INDEX(Data!BU:BU,$B9)-Data!BU$2+AL9)</f>
        <v>#N/A</v>
      </c>
      <c r="AN9" s="2" t="e">
        <f>IF(INDEX(Data!BV:BV,$B9)=0,#N/A,INDEX(Data!BV:BV,$B9)-Data!BV$2+AM9)</f>
        <v>#N/A</v>
      </c>
      <c r="AO9" s="2" t="e">
        <f>IF(INDEX(Data!BW:BW,$B9)=0,#N/A,INDEX(Data!BW:BW,$B9)-Data!BW$2+AN9)</f>
        <v>#N/A</v>
      </c>
      <c r="AP9" s="2" t="e">
        <f>IF(INDEX(Data!BX:BX,$B9)=0,#N/A,INDEX(Data!BX:BX,$B9)-Data!BX$2+AO9)</f>
        <v>#N/A</v>
      </c>
      <c r="AQ9" s="2" t="e">
        <f>IF(INDEX(Data!BY:BY,$B9)=0,#N/A,INDEX(Data!BY:BY,$B9)-Data!BY$2+AP9)</f>
        <v>#N/A</v>
      </c>
      <c r="AR9" s="2" t="e">
        <f>IF(INDEX(Data!BZ:BZ,$B9)=0,#N/A,INDEX(Data!BZ:BZ,$B9)-Data!BZ$2+AQ9)</f>
        <v>#N/A</v>
      </c>
      <c r="AS9" s="2" t="e">
        <f>IF(INDEX(Data!CA:CA,$B9)=0,#N/A,INDEX(Data!CA:CA,$B9)-Data!CA$2+AR9)</f>
        <v>#N/A</v>
      </c>
      <c r="AT9" s="2" t="e">
        <f>IF(INDEX(Data!CB:CB,$B9)=0,#N/A,INDEX(Data!CB:CB,$B9)-Data!CB$2+AS9)</f>
        <v>#N/A</v>
      </c>
      <c r="AU9" s="2" t="e">
        <f>IF(INDEX(Data!CC:CC,$B9)=0,#N/A,INDEX(Data!CC:CC,$B9)-Data!CC$2+AT9)</f>
        <v>#N/A</v>
      </c>
      <c r="AV9" s="2" t="e">
        <f>IF(INDEX(Data!CD:CD,$B9)=0,#N/A,INDEX(Data!CD:CD,$B9)-Data!CD$2+AU9)</f>
        <v>#N/A</v>
      </c>
      <c r="AW9" s="2" t="e">
        <f>IF(INDEX(Data!CE:CE,$B9)=0,#N/A,INDEX(Data!CE:CE,$B9)-Data!CE$2+AV9)</f>
        <v>#N/A</v>
      </c>
      <c r="AX9" s="2" t="e">
        <f>IF(INDEX(Data!CF:CF,$B9)=0,#N/A,INDEX(Data!CF:CF,$B9)-Data!CF$2+AW9)</f>
        <v>#N/A</v>
      </c>
      <c r="AY9" s="2" t="e">
        <f>IF(INDEX(Data!CG:CG,$B9)=0,#N/A,INDEX(Data!CG:CG,$B9)-Data!CG$2+AX9)</f>
        <v>#N/A</v>
      </c>
      <c r="AZ9" s="2" t="e">
        <f>IF(INDEX(Data!CH:CH,$B9)=0,#N/A,INDEX(Data!CH:CH,$B9)-Data!CH$2+AY9)</f>
        <v>#N/A</v>
      </c>
      <c r="BA9" s="2" t="e">
        <f>IF(INDEX(Data!CI:CI,$B9)=0,#N/A,INDEX(Data!CI:CI,$B9)-Data!CI$2+AZ9)</f>
        <v>#N/A</v>
      </c>
      <c r="BB9" s="2" t="e">
        <f>IF(INDEX(Data!CJ:CJ,$B9)=0,#N/A,INDEX(Data!CJ:CJ,$B9)-Data!CJ$2+BA9)</f>
        <v>#N/A</v>
      </c>
      <c r="BC9" s="2" t="e">
        <f>IF(INDEX(Data!CK:CK,$B9)=0,#N/A,INDEX(Data!CK:CK,$B9)-Data!CK$2+BB9)</f>
        <v>#N/A</v>
      </c>
      <c r="BD9" s="2" t="e">
        <f>IF(INDEX(Data!CL:CL,$B9)=0,#N/A,INDEX(Data!CL:CL,$B9)-Data!CL$2+BC9)</f>
        <v>#N/A</v>
      </c>
      <c r="BE9" s="2" t="e">
        <f>IF(INDEX(Data!CM:CM,$B9)=0,#N/A,INDEX(Data!CM:CM,$B9)-Data!CM$2+BD9)</f>
        <v>#N/A</v>
      </c>
      <c r="BF9" s="2" t="e">
        <f>IF(INDEX(Data!CN:CN,$B9)=0,#N/A,INDEX(Data!CN:CN,$B9)-Data!CN$2+BE9)</f>
        <v>#N/A</v>
      </c>
      <c r="BG9" s="2" t="e">
        <f>IF(INDEX(Data!CO:CO,$B9)=0,#N/A,INDEX(Data!CO:CO,$B9)-Data!CO$2+BF9)</f>
        <v>#N/A</v>
      </c>
      <c r="BH9" s="2" t="e">
        <f>IF(INDEX(Data!CP:CP,$B9)=0,#N/A,INDEX(Data!CP:CP,$B9)-Data!CP$2+BG9)</f>
        <v>#N/A</v>
      </c>
      <c r="BI9" s="2" t="e">
        <f>IF(INDEX(Data!CQ:CQ,$B9)=0,#N/A,INDEX(Data!CQ:CQ,$B9)-Data!CQ$2+BH9)</f>
        <v>#N/A</v>
      </c>
      <c r="BJ9" s="2" t="e">
        <f>IF(INDEX(Data!CR:CR,$B9)=0,#N/A,INDEX(Data!CR:CR,$B9)-Data!CR$2+BI9)</f>
        <v>#N/A</v>
      </c>
      <c r="BK9" s="2" t="e">
        <f>IF(INDEX(Data!CS:CS,$B9)=0,#N/A,INDEX(Data!CS:CS,$B9)-Data!CS$2+BJ9)</f>
        <v>#N/A</v>
      </c>
      <c r="BL9" s="2" t="e">
        <f>IF(INDEX(Data!CT:CT,$B9)=0,#N/A,INDEX(Data!CT:CT,$B9)-Data!CT$2+BK9)</f>
        <v>#N/A</v>
      </c>
      <c r="BM9" s="2" t="e">
        <f>IF(INDEX(Data!CU:CU,$B9)=0,#N/A,INDEX(Data!CU:CU,$B9)-Data!CU$2+BL9)</f>
        <v>#N/A</v>
      </c>
      <c r="BN9" s="2" t="e">
        <f>IF(INDEX(Data!CV:CV,$B9)=0,#N/A,INDEX(Data!CV:CV,$B9)-Data!CV$2+BM9)</f>
        <v>#N/A</v>
      </c>
      <c r="BO9" s="2" t="e">
        <f>IF(INDEX(Data!CW:CW,$B9)=0,#N/A,INDEX(Data!CW:CW,$B9)-Data!CW$2+BN9)</f>
        <v>#N/A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130</v>
      </c>
      <c r="B10" s="2">
        <f>MATCH(A10,Data!AJ:AJ,0)</f>
        <v>65</v>
      </c>
      <c r="C10" s="2">
        <f ca="1">COUNTIF(OFFSET(Data!$AM$1:$DC$71,B10-1,0,1),"&gt;0")</f>
        <v>29</v>
      </c>
      <c r="D10" s="2">
        <v>0</v>
      </c>
      <c r="E10" s="2">
        <f>IF(INDEX(Data!AM:AM,$B10)=0,#N/A,INDEX(Data!AM:AM,$B10)-Data!AM$2+D10)</f>
        <v>0.5</v>
      </c>
      <c r="F10" s="2">
        <f>IF(INDEX(Data!AN:AN,$B10)=0,#N/A,INDEX(Data!AN:AN,$B10)-Data!AN$2+E10)</f>
        <v>0.29999999999999982</v>
      </c>
      <c r="G10" s="2">
        <f>IF(INDEX(Data!AO:AO,$B10)=0,#N/A,INDEX(Data!AO:AO,$B10)-Data!AO$2+F10)</f>
        <v>0.66666666666666652</v>
      </c>
      <c r="H10" s="2">
        <f>IF(INDEX(Data!AP:AP,$B10)=0,#N/A,INDEX(Data!AP:AP,$B10)-Data!AP$2+G10)</f>
        <v>1.333333333333333</v>
      </c>
      <c r="I10" s="2">
        <f>IF(INDEX(Data!AQ:AQ,$B10)=0,#N/A,INDEX(Data!AQ:AQ,$B10)-Data!AQ$2+H10)</f>
        <v>1.4999999999999996</v>
      </c>
      <c r="J10" s="2">
        <f>IF(INDEX(Data!AR:AR,$B10)=0,#N/A,INDEX(Data!AR:AR,$B10)-Data!AR$2+I10)</f>
        <v>1.2666666666666662</v>
      </c>
      <c r="K10" s="2">
        <f>IF(INDEX(Data!AS:AS,$B10)=0,#N/A,INDEX(Data!AS:AS,$B10)-Data!AS$2+J10)</f>
        <v>1.3666666666666663</v>
      </c>
      <c r="L10" s="2">
        <f>IF(INDEX(Data!AT:AT,$B10)=0,#N/A,INDEX(Data!AT:AT,$B10)-Data!AT$2+K10)</f>
        <v>1.4999999999999996</v>
      </c>
      <c r="M10" s="2">
        <f>IF(INDEX(Data!AU:AU,$B10)=0,#N/A,INDEX(Data!AU:AU,$B10)-Data!AU$2+L10)</f>
        <v>1.7666666666666662</v>
      </c>
      <c r="N10" s="2">
        <f>IF(INDEX(Data!AV:AV,$B10)=0,#N/A,INDEX(Data!AV:AV,$B10)-Data!AV$2+M10)</f>
        <v>2.333333333333333</v>
      </c>
      <c r="O10" s="2">
        <f>IF(INDEX(Data!AW:AW,$B10)=0,#N/A,INDEX(Data!AW:AW,$B10)-Data!AW$2+N10)</f>
        <v>2.5999999999999996</v>
      </c>
      <c r="P10" s="2">
        <f>IF(INDEX(Data!AX:AX,$B10)=0,#N/A,INDEX(Data!AX:AX,$B10)-Data!AX$2+O10)</f>
        <v>2.5666666666666664</v>
      </c>
      <c r="Q10" s="2">
        <f>IF(INDEX(Data!AY:AY,$B10)=0,#N/A,INDEX(Data!AY:AY,$B10)-Data!AY$2+P10)</f>
        <v>3.0666666666666664</v>
      </c>
      <c r="R10" s="2">
        <f>IF(INDEX(Data!AZ:AZ,$B10)=0,#N/A,INDEX(Data!AZ:AZ,$B10)-Data!AZ$2+Q10)</f>
        <v>3.5333333333333332</v>
      </c>
      <c r="S10" s="2">
        <f>IF(INDEX(Data!BA:BA,$B10)=0,#N/A,INDEX(Data!BA:BA,$B10)-Data!BA$2+R10)</f>
        <v>3.9666666666666663</v>
      </c>
      <c r="T10" s="2">
        <f>IF(INDEX(Data!BB:BB,$B10)=0,#N/A,INDEX(Data!BB:BB,$B10)-Data!BB$2+S10)</f>
        <v>3.7666666666666662</v>
      </c>
      <c r="U10" s="2">
        <f>IF(INDEX(Data!BC:BC,$B10)=0,#N/A,INDEX(Data!BC:BC,$B10)-Data!BC$2+T10)</f>
        <v>4.2666666666666657</v>
      </c>
      <c r="V10" s="2">
        <f>IF(INDEX(Data!BD:BD,$B10)=0,#N/A,INDEX(Data!BD:BD,$B10)-Data!BD$2+U10)</f>
        <v>4.4666666666666659</v>
      </c>
      <c r="W10" s="2">
        <f>IF(INDEX(Data!BE:BE,$B10)=0,#N/A,INDEX(Data!BE:BE,$B10)-Data!BE$2+V10)</f>
        <v>4.1999999999999993</v>
      </c>
      <c r="X10" s="2">
        <f>IF(INDEX(Data!BF:BF,$B10)=0,#N/A,INDEX(Data!BF:BF,$B10)-Data!BF$2+W10)</f>
        <v>4.1333333333333329</v>
      </c>
      <c r="Y10" s="2">
        <f>IF(INDEX(Data!BG:BG,$B10)=0,#N/A,INDEX(Data!BG:BG,$B10)-Data!BG$2+X10)</f>
        <v>4.4666666666666668</v>
      </c>
      <c r="Z10" s="2">
        <f>IF(INDEX(Data!BH:BH,$B10)=0,#N/A,INDEX(Data!BH:BH,$B10)-Data!BH$2+Y10)</f>
        <v>4.7666666666666666</v>
      </c>
      <c r="AA10" s="2">
        <f>IF(INDEX(Data!BI:BI,$B10)=0,#N/A,INDEX(Data!BI:BI,$B10)-Data!BI$2+Z10)</f>
        <v>5.2333333333333334</v>
      </c>
      <c r="AB10" s="2">
        <f>IF(INDEX(Data!BJ:BJ,$B10)=0,#N/A,INDEX(Data!BJ:BJ,$B10)-Data!BJ$2+AA10)</f>
        <v>5.4333333333333336</v>
      </c>
      <c r="AC10" s="2">
        <f>IF(INDEX(Data!BK:BK,$B10)=0,#N/A,INDEX(Data!BK:BK,$B10)-Data!BK$2+AB10)</f>
        <v>5.5</v>
      </c>
      <c r="AD10" s="2">
        <f>IF(INDEX(Data!BL:BL,$B10)=0,#N/A,INDEX(Data!BL:BL,$B10)-Data!BL$2+AC10)</f>
        <v>5.8</v>
      </c>
      <c r="AE10" s="2">
        <f>IF(INDEX(Data!BM:BM,$B10)=0,#N/A,INDEX(Data!BM:BM,$B10)-Data!BM$2+AD10)</f>
        <v>6.5</v>
      </c>
      <c r="AF10" s="2">
        <f>IF(INDEX(Data!BN:BN,$B10)=0,#N/A,INDEX(Data!BN:BN,$B10)-Data!BN$2+AE10)</f>
        <v>6.9333333333333336</v>
      </c>
      <c r="AG10" s="2">
        <f>IF(INDEX(Data!BO:BO,$B10)=0,#N/A,INDEX(Data!BO:BO,$B10)-Data!BO$2+AF10)</f>
        <v>6.4333333333333336</v>
      </c>
      <c r="AH10" s="2" t="e">
        <f>IF(INDEX(Data!BP:BP,$B10)=0,#N/A,INDEX(Data!BP:BP,$B10)-Data!BP$2+AG10)</f>
        <v>#N/A</v>
      </c>
      <c r="AI10" s="2" t="e">
        <f>IF(INDEX(Data!BQ:BQ,$B10)=0,#N/A,INDEX(Data!BQ:BQ,$B10)-Data!BQ$2+AH10)</f>
        <v>#N/A</v>
      </c>
      <c r="AJ10" s="2" t="e">
        <f>IF(INDEX(Data!BR:BR,$B10)=0,#N/A,INDEX(Data!BR:BR,$B10)-Data!BR$2+AI10)</f>
        <v>#N/A</v>
      </c>
      <c r="AK10" s="2" t="e">
        <f>IF(INDEX(Data!BS:BS,$B10)=0,#N/A,INDEX(Data!BS:BS,$B10)-Data!BS$2+AJ10)</f>
        <v>#N/A</v>
      </c>
      <c r="AL10" s="2" t="e">
        <f>IF(INDEX(Data!BT:BT,$B10)=0,#N/A,INDEX(Data!BT:BT,$B10)-Data!BT$2+AK10)</f>
        <v>#N/A</v>
      </c>
      <c r="AM10" s="2" t="e">
        <f>IF(INDEX(Data!BU:BU,$B10)=0,#N/A,INDEX(Data!BU:BU,$B10)-Data!BU$2+AL10)</f>
        <v>#N/A</v>
      </c>
      <c r="AN10" s="2" t="e">
        <f>IF(INDEX(Data!BV:BV,$B10)=0,#N/A,INDEX(Data!BV:BV,$B10)-Data!BV$2+AM10)</f>
        <v>#N/A</v>
      </c>
      <c r="AO10" s="2" t="e">
        <f>IF(INDEX(Data!BW:BW,$B10)=0,#N/A,INDEX(Data!BW:BW,$B10)-Data!BW$2+AN10)</f>
        <v>#N/A</v>
      </c>
      <c r="AP10" s="2" t="e">
        <f>IF(INDEX(Data!BX:BX,$B10)=0,#N/A,INDEX(Data!BX:BX,$B10)-Data!BX$2+AO10)</f>
        <v>#N/A</v>
      </c>
      <c r="AQ10" s="2" t="e">
        <f>IF(INDEX(Data!BY:BY,$B10)=0,#N/A,INDEX(Data!BY:BY,$B10)-Data!BY$2+AP10)</f>
        <v>#N/A</v>
      </c>
      <c r="AR10" s="2" t="e">
        <f>IF(INDEX(Data!BZ:BZ,$B10)=0,#N/A,INDEX(Data!BZ:BZ,$B10)-Data!BZ$2+AQ10)</f>
        <v>#N/A</v>
      </c>
      <c r="AS10" s="2" t="e">
        <f>IF(INDEX(Data!CA:CA,$B10)=0,#N/A,INDEX(Data!CA:CA,$B10)-Data!CA$2+AR10)</f>
        <v>#N/A</v>
      </c>
      <c r="AT10" s="2" t="e">
        <f>IF(INDEX(Data!CB:CB,$B10)=0,#N/A,INDEX(Data!CB:CB,$B10)-Data!CB$2+AS10)</f>
        <v>#N/A</v>
      </c>
      <c r="AU10" s="2" t="e">
        <f>IF(INDEX(Data!CC:CC,$B10)=0,#N/A,INDEX(Data!CC:CC,$B10)-Data!CC$2+AT10)</f>
        <v>#N/A</v>
      </c>
      <c r="AV10" s="2" t="e">
        <f>IF(INDEX(Data!CD:CD,$B10)=0,#N/A,INDEX(Data!CD:CD,$B10)-Data!CD$2+AU10)</f>
        <v>#N/A</v>
      </c>
      <c r="AW10" s="2" t="e">
        <f>IF(INDEX(Data!CE:CE,$B10)=0,#N/A,INDEX(Data!CE:CE,$B10)-Data!CE$2+AV10)</f>
        <v>#N/A</v>
      </c>
      <c r="AX10" s="2" t="e">
        <f>IF(INDEX(Data!CF:CF,$B10)=0,#N/A,INDEX(Data!CF:CF,$B10)-Data!CF$2+AW10)</f>
        <v>#N/A</v>
      </c>
      <c r="AY10" s="2" t="e">
        <f>IF(INDEX(Data!CG:CG,$B10)=0,#N/A,INDEX(Data!CG:CG,$B10)-Data!CG$2+AX10)</f>
        <v>#N/A</v>
      </c>
      <c r="AZ10" s="2" t="e">
        <f>IF(INDEX(Data!CH:CH,$B10)=0,#N/A,INDEX(Data!CH:CH,$B10)-Data!CH$2+AY10)</f>
        <v>#N/A</v>
      </c>
      <c r="BA10" s="2" t="e">
        <f>IF(INDEX(Data!CI:CI,$B10)=0,#N/A,INDEX(Data!CI:CI,$B10)-Data!CI$2+AZ10)</f>
        <v>#N/A</v>
      </c>
      <c r="BB10" s="2" t="e">
        <f>IF(INDEX(Data!CJ:CJ,$B10)=0,#N/A,INDEX(Data!CJ:CJ,$B10)-Data!CJ$2+BA10)</f>
        <v>#N/A</v>
      </c>
      <c r="BC10" s="2" t="e">
        <f>IF(INDEX(Data!CK:CK,$B10)=0,#N/A,INDEX(Data!CK:CK,$B10)-Data!CK$2+BB10)</f>
        <v>#N/A</v>
      </c>
      <c r="BD10" s="2" t="e">
        <f>IF(INDEX(Data!CL:CL,$B10)=0,#N/A,INDEX(Data!CL:CL,$B10)-Data!CL$2+BC10)</f>
        <v>#N/A</v>
      </c>
      <c r="BE10" s="2" t="e">
        <f>IF(INDEX(Data!CM:CM,$B10)=0,#N/A,INDEX(Data!CM:CM,$B10)-Data!CM$2+BD10)</f>
        <v>#N/A</v>
      </c>
      <c r="BF10" s="2" t="e">
        <f>IF(INDEX(Data!CN:CN,$B10)=0,#N/A,INDEX(Data!CN:CN,$B10)-Data!CN$2+BE10)</f>
        <v>#N/A</v>
      </c>
      <c r="BG10" s="2" t="e">
        <f>IF(INDEX(Data!CO:CO,$B10)=0,#N/A,INDEX(Data!CO:CO,$B10)-Data!CO$2+BF10)</f>
        <v>#N/A</v>
      </c>
      <c r="BH10" s="2" t="e">
        <f>IF(INDEX(Data!CP:CP,$B10)=0,#N/A,INDEX(Data!CP:CP,$B10)-Data!CP$2+BG10)</f>
        <v>#N/A</v>
      </c>
      <c r="BI10" s="2" t="e">
        <f>IF(INDEX(Data!CQ:CQ,$B10)=0,#N/A,INDEX(Data!CQ:CQ,$B10)-Data!CQ$2+BH10)</f>
        <v>#N/A</v>
      </c>
      <c r="BJ10" s="2" t="e">
        <f>IF(INDEX(Data!CR:CR,$B10)=0,#N/A,INDEX(Data!CR:CR,$B10)-Data!CR$2+BI10)</f>
        <v>#N/A</v>
      </c>
      <c r="BK10" s="2" t="e">
        <f>IF(INDEX(Data!CS:CS,$B10)=0,#N/A,INDEX(Data!CS:CS,$B10)-Data!CS$2+BJ10)</f>
        <v>#N/A</v>
      </c>
      <c r="BL10" s="2" t="e">
        <f>IF(INDEX(Data!CT:CT,$B10)=0,#N/A,INDEX(Data!CT:CT,$B10)-Data!CT$2+BK10)</f>
        <v>#N/A</v>
      </c>
      <c r="BM10" s="2" t="e">
        <f>IF(INDEX(Data!CU:CU,$B10)=0,#N/A,INDEX(Data!CU:CU,$B10)-Data!CU$2+BL10)</f>
        <v>#N/A</v>
      </c>
      <c r="BN10" s="2" t="e">
        <f>IF(INDEX(Data!CV:CV,$B10)=0,#N/A,INDEX(Data!CV:CV,$B10)-Data!CV$2+BM10)</f>
        <v>#N/A</v>
      </c>
      <c r="BO10" s="2" t="e">
        <f>IF(INDEX(Data!CW:CW,$B10)=0,#N/A,INDEX(Data!CW:CW,$B10)-Data!CW$2+BN10)</f>
        <v>#N/A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60</v>
      </c>
      <c r="B11" s="2">
        <f>MATCH(A11,Data!AJ:AJ,0)</f>
        <v>71</v>
      </c>
      <c r="C11" s="2">
        <f ca="1">COUNTIF(OFFSET(Data!$AM$1:$DC$71,B11-1,0,1),"&gt;0")</f>
        <v>28</v>
      </c>
      <c r="D11" s="2">
        <v>0</v>
      </c>
      <c r="E11" s="2">
        <f>IF(INDEX(Data!AM:AM,$B11)=0,#N/A,INDEX(Data!AM:AM,$B11)-Data!AM$2+D11)</f>
        <v>1.5999999999999996</v>
      </c>
      <c r="F11" s="2">
        <f>IF(INDEX(Data!AN:AN,$B11)=0,#N/A,INDEX(Data!AN:AN,$B11)-Data!AN$2+E11)</f>
        <v>1.9999999999999996</v>
      </c>
      <c r="G11" s="2">
        <f>IF(INDEX(Data!AO:AO,$B11)=0,#N/A,INDEX(Data!AO:AO,$B11)-Data!AO$2+F11)</f>
        <v>3.4</v>
      </c>
      <c r="H11" s="2">
        <f>IF(INDEX(Data!AP:AP,$B11)=0,#N/A,INDEX(Data!AP:AP,$B11)-Data!AP$2+G11)</f>
        <v>3.8</v>
      </c>
      <c r="I11" s="2">
        <f>IF(INDEX(Data!AQ:AQ,$B11)=0,#N/A,INDEX(Data!AQ:AQ,$B11)-Data!AQ$2+H11)</f>
        <v>4.8</v>
      </c>
      <c r="J11" s="2">
        <f>IF(INDEX(Data!AR:AR,$B11)=0,#N/A,INDEX(Data!AR:AR,$B11)-Data!AR$2+I11)</f>
        <v>5</v>
      </c>
      <c r="K11" s="2">
        <f>IF(INDEX(Data!AS:AS,$B11)=0,#N/A,INDEX(Data!AS:AS,$B11)-Data!AS$2+J11)</f>
        <v>6</v>
      </c>
      <c r="L11" s="2">
        <f>IF(INDEX(Data!AT:AT,$B11)=0,#N/A,INDEX(Data!AT:AT,$B11)-Data!AT$2+K11)</f>
        <v>6.8</v>
      </c>
      <c r="M11" s="2">
        <f>IF(INDEX(Data!AU:AU,$B11)=0,#N/A,INDEX(Data!AU:AU,$B11)-Data!AU$2+L11)</f>
        <v>7.4</v>
      </c>
      <c r="N11" s="2">
        <f>IF(INDEX(Data!AV:AV,$B11)=0,#N/A,INDEX(Data!AV:AV,$B11)-Data!AV$2+M11)</f>
        <v>8.4</v>
      </c>
      <c r="O11" s="2">
        <f>IF(INDEX(Data!AW:AW,$B11)=0,#N/A,INDEX(Data!AW:AW,$B11)-Data!AW$2+N11)</f>
        <v>9.4</v>
      </c>
      <c r="P11" s="2">
        <f>IF(INDEX(Data!AX:AX,$B11)=0,#N/A,INDEX(Data!AX:AX,$B11)-Data!AX$2+O11)</f>
        <v>10.4</v>
      </c>
      <c r="Q11" s="2">
        <f>IF(INDEX(Data!AY:AY,$B11)=0,#N/A,INDEX(Data!AY:AY,$B11)-Data!AY$2+P11)</f>
        <v>11.2</v>
      </c>
      <c r="R11" s="2">
        <f>IF(INDEX(Data!AZ:AZ,$B11)=0,#N/A,INDEX(Data!AZ:AZ,$B11)-Data!AZ$2+Q11)</f>
        <v>12.399999999999999</v>
      </c>
      <c r="S11" s="2">
        <f>IF(INDEX(Data!BA:BA,$B11)=0,#N/A,INDEX(Data!BA:BA,$B11)-Data!BA$2+R11)</f>
        <v>13.2</v>
      </c>
      <c r="T11" s="2">
        <f>IF(INDEX(Data!BB:BB,$B11)=0,#N/A,INDEX(Data!BB:BB,$B11)-Data!BB$2+S11)</f>
        <v>13.399999999999999</v>
      </c>
      <c r="U11" s="2">
        <f>IF(INDEX(Data!BC:BC,$B11)=0,#N/A,INDEX(Data!BC:BC,$B11)-Data!BC$2+T11)</f>
        <v>13.999999999999998</v>
      </c>
      <c r="V11" s="2">
        <f>IF(INDEX(Data!BD:BD,$B11)=0,#N/A,INDEX(Data!BD:BD,$B11)-Data!BD$2+U11)</f>
        <v>14.999999999999998</v>
      </c>
      <c r="W11" s="2">
        <f>IF(INDEX(Data!BE:BE,$B11)=0,#N/A,INDEX(Data!BE:BE,$B11)-Data!BE$2+V11)</f>
        <v>15.399999999999999</v>
      </c>
      <c r="X11" s="2">
        <f>IF(INDEX(Data!BF:BF,$B11)=0,#N/A,INDEX(Data!BF:BF,$B11)-Data!BF$2+W11)</f>
        <v>15.399999999999999</v>
      </c>
      <c r="Y11" s="2">
        <f>IF(INDEX(Data!BG:BG,$B11)=0,#N/A,INDEX(Data!BG:BG,$B11)-Data!BG$2+X11)</f>
        <v>15.999999999999998</v>
      </c>
      <c r="Z11" s="2">
        <f>IF(INDEX(Data!BH:BH,$B11)=0,#N/A,INDEX(Data!BH:BH,$B11)-Data!BH$2+Y11)</f>
        <v>16.799999999999997</v>
      </c>
      <c r="AA11" s="2">
        <f>IF(INDEX(Data!BI:BI,$B11)=0,#N/A,INDEX(Data!BI:BI,$B11)-Data!BI$2+Z11)</f>
        <v>18.199999999999996</v>
      </c>
      <c r="AB11" s="2">
        <f>IF(INDEX(Data!BJ:BJ,$B11)=0,#N/A,INDEX(Data!BJ:BJ,$B11)-Data!BJ$2+AA11)</f>
        <v>18.999999999999996</v>
      </c>
      <c r="AC11" s="2">
        <f>IF(INDEX(Data!BK:BK,$B11)=0,#N/A,INDEX(Data!BK:BK,$B11)-Data!BK$2+AB11)</f>
        <v>19.399999999999995</v>
      </c>
      <c r="AD11" s="2">
        <f>IF(INDEX(Data!BL:BL,$B11)=0,#N/A,INDEX(Data!BL:BL,$B11)-Data!BL$2+AC11)</f>
        <v>19.599999999999994</v>
      </c>
      <c r="AE11" s="2">
        <f>IF(INDEX(Data!BM:BM,$B11)=0,#N/A,INDEX(Data!BM:BM,$B11)-Data!BM$2+AD11)</f>
        <v>20.799999999999994</v>
      </c>
      <c r="AF11" s="2">
        <f>IF(INDEX(Data!BN:BN,$B11)=0,#N/A,INDEX(Data!BN:BN,$B11)-Data!BN$2+AE11)</f>
        <v>21.999999999999993</v>
      </c>
      <c r="AG11" s="2" t="e">
        <f>IF(INDEX(Data!BO:BO,$B11)=0,#N/A,INDEX(Data!BO:BO,$B11)-Data!BO$2+AF11)</f>
        <v>#N/A</v>
      </c>
      <c r="AH11" s="2" t="e">
        <f>IF(INDEX(Data!BP:BP,$B11)=0,#N/A,INDEX(Data!BP:BP,$B11)-Data!BP$2+AG11)</f>
        <v>#N/A</v>
      </c>
      <c r="AI11" s="2" t="e">
        <f>IF(INDEX(Data!BQ:BQ,$B11)=0,#N/A,INDEX(Data!BQ:BQ,$B11)-Data!BQ$2+AH11)</f>
        <v>#N/A</v>
      </c>
      <c r="AJ11" s="2" t="e">
        <f>IF(INDEX(Data!BR:BR,$B11)=0,#N/A,INDEX(Data!BR:BR,$B11)-Data!BR$2+AI11)</f>
        <v>#N/A</v>
      </c>
      <c r="AK11" s="2" t="e">
        <f>IF(INDEX(Data!BS:BS,$B11)=0,#N/A,INDEX(Data!BS:BS,$B11)-Data!BS$2+AJ11)</f>
        <v>#N/A</v>
      </c>
      <c r="AL11" s="2" t="e">
        <f>IF(INDEX(Data!BT:BT,$B11)=0,#N/A,INDEX(Data!BT:BT,$B11)-Data!BT$2+AK11)</f>
        <v>#N/A</v>
      </c>
      <c r="AM11" s="2" t="e">
        <f>IF(INDEX(Data!BU:BU,$B11)=0,#N/A,INDEX(Data!BU:BU,$B11)-Data!BU$2+AL11)</f>
        <v>#N/A</v>
      </c>
      <c r="AN11" s="2" t="e">
        <f>IF(INDEX(Data!BV:BV,$B11)=0,#N/A,INDEX(Data!BV:BV,$B11)-Data!BV$2+AM11)</f>
        <v>#N/A</v>
      </c>
      <c r="AO11" s="2" t="e">
        <f>IF(INDEX(Data!BW:BW,$B11)=0,#N/A,INDEX(Data!BW:BW,$B11)-Data!BW$2+AN11)</f>
        <v>#N/A</v>
      </c>
      <c r="AP11" s="2" t="e">
        <f>IF(INDEX(Data!BX:BX,$B11)=0,#N/A,INDEX(Data!BX:BX,$B11)-Data!BX$2+AO11)</f>
        <v>#N/A</v>
      </c>
      <c r="AQ11" s="2" t="e">
        <f>IF(INDEX(Data!BY:BY,$B11)=0,#N/A,INDEX(Data!BY:BY,$B11)-Data!BY$2+AP11)</f>
        <v>#N/A</v>
      </c>
      <c r="AR11" s="2" t="e">
        <f>IF(INDEX(Data!BZ:BZ,$B11)=0,#N/A,INDEX(Data!BZ:BZ,$B11)-Data!BZ$2+AQ11)</f>
        <v>#N/A</v>
      </c>
      <c r="AS11" s="2" t="e">
        <f>IF(INDEX(Data!CA:CA,$B11)=0,#N/A,INDEX(Data!CA:CA,$B11)-Data!CA$2+AR11)</f>
        <v>#N/A</v>
      </c>
      <c r="AT11" s="2" t="e">
        <f>IF(INDEX(Data!CB:CB,$B11)=0,#N/A,INDEX(Data!CB:CB,$B11)-Data!CB$2+AS11)</f>
        <v>#N/A</v>
      </c>
      <c r="AU11" s="2" t="e">
        <f>IF(INDEX(Data!CC:CC,$B11)=0,#N/A,INDEX(Data!CC:CC,$B11)-Data!CC$2+AT11)</f>
        <v>#N/A</v>
      </c>
      <c r="AV11" s="2" t="e">
        <f>IF(INDEX(Data!CD:CD,$B11)=0,#N/A,INDEX(Data!CD:CD,$B11)-Data!CD$2+AU11)</f>
        <v>#N/A</v>
      </c>
      <c r="AW11" s="2" t="e">
        <f>IF(INDEX(Data!CE:CE,$B11)=0,#N/A,INDEX(Data!CE:CE,$B11)-Data!CE$2+AV11)</f>
        <v>#N/A</v>
      </c>
      <c r="AX11" s="2" t="e">
        <f>IF(INDEX(Data!CF:CF,$B11)=0,#N/A,INDEX(Data!CF:CF,$B11)-Data!CF$2+AW11)</f>
        <v>#N/A</v>
      </c>
      <c r="AY11" s="2" t="e">
        <f>IF(INDEX(Data!CG:CG,$B11)=0,#N/A,INDEX(Data!CG:CG,$B11)-Data!CG$2+AX11)</f>
        <v>#N/A</v>
      </c>
      <c r="AZ11" s="2" t="e">
        <f>IF(INDEX(Data!CH:CH,$B11)=0,#N/A,INDEX(Data!CH:CH,$B11)-Data!CH$2+AY11)</f>
        <v>#N/A</v>
      </c>
      <c r="BA11" s="2" t="e">
        <f>IF(INDEX(Data!CI:CI,$B11)=0,#N/A,INDEX(Data!CI:CI,$B11)-Data!CI$2+AZ11)</f>
        <v>#N/A</v>
      </c>
      <c r="BB11" s="2" t="e">
        <f>IF(INDEX(Data!CJ:CJ,$B11)=0,#N/A,INDEX(Data!CJ:CJ,$B11)-Data!CJ$2+BA11)</f>
        <v>#N/A</v>
      </c>
      <c r="BC11" s="2" t="e">
        <f>IF(INDEX(Data!CK:CK,$B11)=0,#N/A,INDEX(Data!CK:CK,$B11)-Data!CK$2+BB11)</f>
        <v>#N/A</v>
      </c>
      <c r="BD11" s="2" t="e">
        <f>IF(INDEX(Data!CL:CL,$B11)=0,#N/A,INDEX(Data!CL:CL,$B11)-Data!CL$2+BC11)</f>
        <v>#N/A</v>
      </c>
      <c r="BE11" s="2" t="e">
        <f>IF(INDEX(Data!CM:CM,$B11)=0,#N/A,INDEX(Data!CM:CM,$B11)-Data!CM$2+BD11)</f>
        <v>#N/A</v>
      </c>
      <c r="BF11" s="2" t="e">
        <f>IF(INDEX(Data!CN:CN,$B11)=0,#N/A,INDEX(Data!CN:CN,$B11)-Data!CN$2+BE11)</f>
        <v>#N/A</v>
      </c>
      <c r="BG11" s="2" t="e">
        <f>IF(INDEX(Data!CO:CO,$B11)=0,#N/A,INDEX(Data!CO:CO,$B11)-Data!CO$2+BF11)</f>
        <v>#N/A</v>
      </c>
      <c r="BH11" s="2" t="e">
        <f>IF(INDEX(Data!CP:CP,$B11)=0,#N/A,INDEX(Data!CP:CP,$B11)-Data!CP$2+BG11)</f>
        <v>#N/A</v>
      </c>
      <c r="BI11" s="2" t="e">
        <f>IF(INDEX(Data!CQ:CQ,$B11)=0,#N/A,INDEX(Data!CQ:CQ,$B11)-Data!CQ$2+BH11)</f>
        <v>#N/A</v>
      </c>
      <c r="BJ11" s="2" t="e">
        <f>IF(INDEX(Data!CR:CR,$B11)=0,#N/A,INDEX(Data!CR:CR,$B11)-Data!CR$2+BI11)</f>
        <v>#N/A</v>
      </c>
      <c r="BK11" s="2" t="e">
        <f>IF(INDEX(Data!CS:CS,$B11)=0,#N/A,INDEX(Data!CS:CS,$B11)-Data!CS$2+BJ11)</f>
        <v>#N/A</v>
      </c>
      <c r="BL11" s="2" t="e">
        <f>IF(INDEX(Data!CT:CT,$B11)=0,#N/A,INDEX(Data!CT:CT,$B11)-Data!CT$2+BK11)</f>
        <v>#N/A</v>
      </c>
      <c r="BM11" s="2" t="e">
        <f>IF(INDEX(Data!CU:CU,$B11)=0,#N/A,INDEX(Data!CU:CU,$B11)-Data!CU$2+BL11)</f>
        <v>#N/A</v>
      </c>
      <c r="BN11" s="2" t="e">
        <f>IF(INDEX(Data!CV:CV,$B11)=0,#N/A,INDEX(Data!CV:CV,$B11)-Data!CV$2+BM11)</f>
        <v>#N/A</v>
      </c>
      <c r="BO11" s="2" t="e">
        <f>IF(INDEX(Data!CW:CW,$B11)=0,#N/A,INDEX(Data!CW:CW,$B11)-Data!CW$2+BN11)</f>
        <v>#N/A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57</v>
      </c>
      <c r="B12" s="2">
        <f>MATCH(A12,Data!AJ:AJ,0)</f>
        <v>56</v>
      </c>
      <c r="C12" s="2">
        <f ca="1">COUNTIF(OFFSET(Data!$AM$1:$DC$71,B12-1,0,1),"&gt;0")</f>
        <v>29</v>
      </c>
      <c r="D12" s="2">
        <v>0</v>
      </c>
      <c r="E12" s="2">
        <f>IF(INDEX(Data!AM:AM,$B12)=0,#N/A,INDEX(Data!AM:AM,$B12)-Data!AM$2+D12)</f>
        <v>0</v>
      </c>
      <c r="F12" s="2">
        <f>IF(INDEX(Data!AN:AN,$B12)=0,#N/A,INDEX(Data!AN:AN,$B12)-Data!AN$2+E12)</f>
        <v>-0.33333333333333348</v>
      </c>
      <c r="G12" s="2">
        <f>IF(INDEX(Data!AO:AO,$B12)=0,#N/A,INDEX(Data!AO:AO,$B12)-Data!AO$2+F12)</f>
        <v>-0.16666666666666696</v>
      </c>
      <c r="H12" s="2">
        <f>IF(INDEX(Data!AP:AP,$B12)=0,#N/A,INDEX(Data!AP:AP,$B12)-Data!AP$2+G12)</f>
        <v>0.33333333333333304</v>
      </c>
      <c r="I12" s="2">
        <f>IF(INDEX(Data!AQ:AQ,$B12)=0,#N/A,INDEX(Data!AQ:AQ,$B12)-Data!AQ$2+H12)</f>
        <v>0.16666666666666652</v>
      </c>
      <c r="J12" s="2">
        <f>IF(INDEX(Data!AR:AR,$B12)=0,#N/A,INDEX(Data!AR:AR,$B12)-Data!AR$2+I12)</f>
        <v>-0.5</v>
      </c>
      <c r="K12" s="2">
        <f>IF(INDEX(Data!AS:AS,$B12)=0,#N/A,INDEX(Data!AS:AS,$B12)-Data!AS$2+J12)</f>
        <v>-0.83333333333333348</v>
      </c>
      <c r="L12" s="2">
        <f>IF(INDEX(Data!AT:AT,$B12)=0,#N/A,INDEX(Data!AT:AT,$B12)-Data!AT$2+K12)</f>
        <v>-1</v>
      </c>
      <c r="M12" s="2">
        <f>IF(INDEX(Data!AU:AU,$B12)=0,#N/A,INDEX(Data!AU:AU,$B12)-Data!AU$2+L12)</f>
        <v>-1</v>
      </c>
      <c r="N12" s="2">
        <f>IF(INDEX(Data!AV:AV,$B12)=0,#N/A,INDEX(Data!AV:AV,$B12)-Data!AV$2+M12)</f>
        <v>-0.5</v>
      </c>
      <c r="O12" s="2">
        <f>IF(INDEX(Data!AW:AW,$B12)=0,#N/A,INDEX(Data!AW:AW,$B12)-Data!AW$2+N12)</f>
        <v>-0.66666666666666652</v>
      </c>
      <c r="P12" s="2">
        <f>IF(INDEX(Data!AX:AX,$B12)=0,#N/A,INDEX(Data!AX:AX,$B12)-Data!AX$2+O12)</f>
        <v>-1.1666666666666665</v>
      </c>
      <c r="Q12" s="2">
        <f>IF(INDEX(Data!AY:AY,$B12)=0,#N/A,INDEX(Data!AY:AY,$B12)-Data!AY$2+P12)</f>
        <v>-1.5</v>
      </c>
      <c r="R12" s="2">
        <f>IF(INDEX(Data!AZ:AZ,$B12)=0,#N/A,INDEX(Data!AZ:AZ,$B12)-Data!AZ$2+Q12)</f>
        <v>-1</v>
      </c>
      <c r="S12" s="2">
        <f>IF(INDEX(Data!BA:BA,$B12)=0,#N/A,INDEX(Data!BA:BA,$B12)-Data!BA$2+R12)</f>
        <v>-0.5</v>
      </c>
      <c r="T12" s="2">
        <f>IF(INDEX(Data!BB:BB,$B12)=0,#N/A,INDEX(Data!BB:BB,$B12)-Data!BB$2+S12)</f>
        <v>-1.1666666666666665</v>
      </c>
      <c r="U12" s="2">
        <f>IF(INDEX(Data!BC:BC,$B12)=0,#N/A,INDEX(Data!BC:BC,$B12)-Data!BC$2+T12)</f>
        <v>-1.5</v>
      </c>
      <c r="V12" s="2">
        <f>IF(INDEX(Data!BD:BD,$B12)=0,#N/A,INDEX(Data!BD:BD,$B12)-Data!BD$2+U12)</f>
        <v>-1.3333333333333335</v>
      </c>
      <c r="W12" s="2">
        <f>IF(INDEX(Data!BE:BE,$B12)=0,#N/A,INDEX(Data!BE:BE,$B12)-Data!BE$2+V12)</f>
        <v>-1.666666666666667</v>
      </c>
      <c r="X12" s="2">
        <f>IF(INDEX(Data!BF:BF,$B12)=0,#N/A,INDEX(Data!BF:BF,$B12)-Data!BF$2+W12)</f>
        <v>-2.0000000000000004</v>
      </c>
      <c r="Y12" s="2">
        <f>IF(INDEX(Data!BG:BG,$B12)=0,#N/A,INDEX(Data!BG:BG,$B12)-Data!BG$2+X12)</f>
        <v>-2.166666666666667</v>
      </c>
      <c r="Z12" s="2">
        <f>IF(INDEX(Data!BH:BH,$B12)=0,#N/A,INDEX(Data!BH:BH,$B12)-Data!BH$2+Y12)</f>
        <v>-2.3333333333333335</v>
      </c>
      <c r="AA12" s="2">
        <f>IF(INDEX(Data!BI:BI,$B12)=0,#N/A,INDEX(Data!BI:BI,$B12)-Data!BI$2+Z12)</f>
        <v>-2.166666666666667</v>
      </c>
      <c r="AB12" s="2">
        <f>IF(INDEX(Data!BJ:BJ,$B12)=0,#N/A,INDEX(Data!BJ:BJ,$B12)-Data!BJ$2+AA12)</f>
        <v>-2.3333333333333335</v>
      </c>
      <c r="AC12" s="2">
        <f>IF(INDEX(Data!BK:BK,$B12)=0,#N/A,INDEX(Data!BK:BK,$B12)-Data!BK$2+AB12)</f>
        <v>-2.666666666666667</v>
      </c>
      <c r="AD12" s="2">
        <f>IF(INDEX(Data!BL:BL,$B12)=0,#N/A,INDEX(Data!BL:BL,$B12)-Data!BL$2+AC12)</f>
        <v>-2.666666666666667</v>
      </c>
      <c r="AE12" s="2">
        <f>IF(INDEX(Data!BM:BM,$B12)=0,#N/A,INDEX(Data!BM:BM,$B12)-Data!BM$2+AD12)</f>
        <v>-2.3333333333333335</v>
      </c>
      <c r="AF12" s="2">
        <f>IF(INDEX(Data!BN:BN,$B12)=0,#N/A,INDEX(Data!BN:BN,$B12)-Data!BN$2+AE12)</f>
        <v>-2.3333333333333335</v>
      </c>
      <c r="AG12" s="2">
        <f>IF(INDEX(Data!BO:BO,$B12)=0,#N/A,INDEX(Data!BO:BO,$B12)-Data!BO$2+AF12)</f>
        <v>-2.8333333333333335</v>
      </c>
      <c r="AH12" s="2" t="e">
        <f>IF(INDEX(Data!BP:BP,$B12)=0,#N/A,INDEX(Data!BP:BP,$B12)-Data!BP$2+AG12)</f>
        <v>#N/A</v>
      </c>
      <c r="AI12" s="2" t="e">
        <f>IF(INDEX(Data!BQ:BQ,$B12)=0,#N/A,INDEX(Data!BQ:BQ,$B12)-Data!BQ$2+AH12)</f>
        <v>#N/A</v>
      </c>
      <c r="AJ12" s="2" t="e">
        <f>IF(INDEX(Data!BR:BR,$B12)=0,#N/A,INDEX(Data!BR:BR,$B12)-Data!BR$2+AI12)</f>
        <v>#N/A</v>
      </c>
      <c r="AK12" s="2" t="e">
        <f>IF(INDEX(Data!BS:BS,$B12)=0,#N/A,INDEX(Data!BS:BS,$B12)-Data!BS$2+AJ12)</f>
        <v>#N/A</v>
      </c>
      <c r="AL12" s="2" t="e">
        <f>IF(INDEX(Data!BT:BT,$B12)=0,#N/A,INDEX(Data!BT:BT,$B12)-Data!BT$2+AK12)</f>
        <v>#N/A</v>
      </c>
      <c r="AM12" s="2" t="e">
        <f>IF(INDEX(Data!BU:BU,$B12)=0,#N/A,INDEX(Data!BU:BU,$B12)-Data!BU$2+AL12)</f>
        <v>#N/A</v>
      </c>
      <c r="AN12" s="2" t="e">
        <f>IF(INDEX(Data!BV:BV,$B12)=0,#N/A,INDEX(Data!BV:BV,$B12)-Data!BV$2+AM12)</f>
        <v>#N/A</v>
      </c>
      <c r="AO12" s="2" t="e">
        <f>IF(INDEX(Data!BW:BW,$B12)=0,#N/A,INDEX(Data!BW:BW,$B12)-Data!BW$2+AN12)</f>
        <v>#N/A</v>
      </c>
      <c r="AP12" s="2" t="e">
        <f>IF(INDEX(Data!BX:BX,$B12)=0,#N/A,INDEX(Data!BX:BX,$B12)-Data!BX$2+AO12)</f>
        <v>#N/A</v>
      </c>
      <c r="AQ12" s="2" t="e">
        <f>IF(INDEX(Data!BY:BY,$B12)=0,#N/A,INDEX(Data!BY:BY,$B12)-Data!BY$2+AP12)</f>
        <v>#N/A</v>
      </c>
      <c r="AR12" s="2" t="e">
        <f>IF(INDEX(Data!BZ:BZ,$B12)=0,#N/A,INDEX(Data!BZ:BZ,$B12)-Data!BZ$2+AQ12)</f>
        <v>#N/A</v>
      </c>
      <c r="AS12" s="2" t="e">
        <f>IF(INDEX(Data!CA:CA,$B12)=0,#N/A,INDEX(Data!CA:CA,$B12)-Data!CA$2+AR12)</f>
        <v>#N/A</v>
      </c>
      <c r="AT12" s="2" t="e">
        <f>IF(INDEX(Data!CB:CB,$B12)=0,#N/A,INDEX(Data!CB:CB,$B12)-Data!CB$2+AS12)</f>
        <v>#N/A</v>
      </c>
      <c r="AU12" s="2" t="e">
        <f>IF(INDEX(Data!CC:CC,$B12)=0,#N/A,INDEX(Data!CC:CC,$B12)-Data!CC$2+AT12)</f>
        <v>#N/A</v>
      </c>
      <c r="AV12" s="2" t="e">
        <f>IF(INDEX(Data!CD:CD,$B12)=0,#N/A,INDEX(Data!CD:CD,$B12)-Data!CD$2+AU12)</f>
        <v>#N/A</v>
      </c>
      <c r="AW12" s="2" t="e">
        <f>IF(INDEX(Data!CE:CE,$B12)=0,#N/A,INDEX(Data!CE:CE,$B12)-Data!CE$2+AV12)</f>
        <v>#N/A</v>
      </c>
      <c r="AX12" s="2" t="e">
        <f>IF(INDEX(Data!CF:CF,$B12)=0,#N/A,INDEX(Data!CF:CF,$B12)-Data!CF$2+AW12)</f>
        <v>#N/A</v>
      </c>
      <c r="AY12" s="2" t="e">
        <f>IF(INDEX(Data!CG:CG,$B12)=0,#N/A,INDEX(Data!CG:CG,$B12)-Data!CG$2+AX12)</f>
        <v>#N/A</v>
      </c>
      <c r="AZ12" s="2" t="e">
        <f>IF(INDEX(Data!CH:CH,$B12)=0,#N/A,INDEX(Data!CH:CH,$B12)-Data!CH$2+AY12)</f>
        <v>#N/A</v>
      </c>
      <c r="BA12" s="2" t="e">
        <f>IF(INDEX(Data!CI:CI,$B12)=0,#N/A,INDEX(Data!CI:CI,$B12)-Data!CI$2+AZ12)</f>
        <v>#N/A</v>
      </c>
      <c r="BB12" s="2" t="e">
        <f>IF(INDEX(Data!CJ:CJ,$B12)=0,#N/A,INDEX(Data!CJ:CJ,$B12)-Data!CJ$2+BA12)</f>
        <v>#N/A</v>
      </c>
      <c r="BC12" s="2" t="e">
        <f>IF(INDEX(Data!CK:CK,$B12)=0,#N/A,INDEX(Data!CK:CK,$B12)-Data!CK$2+BB12)</f>
        <v>#N/A</v>
      </c>
      <c r="BD12" s="2" t="e">
        <f>IF(INDEX(Data!CL:CL,$B12)=0,#N/A,INDEX(Data!CL:CL,$B12)-Data!CL$2+BC12)</f>
        <v>#N/A</v>
      </c>
      <c r="BE12" s="2" t="e">
        <f>IF(INDEX(Data!CM:CM,$B12)=0,#N/A,INDEX(Data!CM:CM,$B12)-Data!CM$2+BD12)</f>
        <v>#N/A</v>
      </c>
      <c r="BF12" s="2" t="e">
        <f>IF(INDEX(Data!CN:CN,$B12)=0,#N/A,INDEX(Data!CN:CN,$B12)-Data!CN$2+BE12)</f>
        <v>#N/A</v>
      </c>
      <c r="BG12" s="2" t="e">
        <f>IF(INDEX(Data!CO:CO,$B12)=0,#N/A,INDEX(Data!CO:CO,$B12)-Data!CO$2+BF12)</f>
        <v>#N/A</v>
      </c>
      <c r="BH12" s="2" t="e">
        <f>IF(INDEX(Data!CP:CP,$B12)=0,#N/A,INDEX(Data!CP:CP,$B12)-Data!CP$2+BG12)</f>
        <v>#N/A</v>
      </c>
      <c r="BI12" s="2" t="e">
        <f>IF(INDEX(Data!CQ:CQ,$B12)=0,#N/A,INDEX(Data!CQ:CQ,$B12)-Data!CQ$2+BH12)</f>
        <v>#N/A</v>
      </c>
      <c r="BJ12" s="2" t="e">
        <f>IF(INDEX(Data!CR:CR,$B12)=0,#N/A,INDEX(Data!CR:CR,$B12)-Data!CR$2+BI12)</f>
        <v>#N/A</v>
      </c>
      <c r="BK12" s="2" t="e">
        <f>IF(INDEX(Data!CS:CS,$B12)=0,#N/A,INDEX(Data!CS:CS,$B12)-Data!CS$2+BJ12)</f>
        <v>#N/A</v>
      </c>
      <c r="BL12" s="2" t="e">
        <f>IF(INDEX(Data!CT:CT,$B12)=0,#N/A,INDEX(Data!CT:CT,$B12)-Data!CT$2+BK12)</f>
        <v>#N/A</v>
      </c>
      <c r="BM12" s="2" t="e">
        <f>IF(INDEX(Data!CU:CU,$B12)=0,#N/A,INDEX(Data!CU:CU,$B12)-Data!CU$2+BL12)</f>
        <v>#N/A</v>
      </c>
      <c r="BN12" s="2" t="e">
        <f>IF(INDEX(Data!CV:CV,$B12)=0,#N/A,INDEX(Data!CV:CV,$B12)-Data!CV$2+BM12)</f>
        <v>#N/A</v>
      </c>
      <c r="BO12" s="2" t="e">
        <f>IF(INDEX(Data!CW:CW,$B12)=0,#N/A,INDEX(Data!CW:CW,$B12)-Data!CW$2+BN12)</f>
        <v>#N/A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180</v>
      </c>
      <c r="B13" s="2">
        <f>MATCH(A13,Data!AJ:AJ,0)</f>
        <v>68</v>
      </c>
      <c r="C13" s="2">
        <f ca="1">COUNTIF(OFFSET(Data!$AM$1:$DC$71,B13-1,0,1),"&gt;0")</f>
        <v>28</v>
      </c>
      <c r="D13" s="2">
        <v>0</v>
      </c>
      <c r="E13" s="2">
        <f>IF(INDEX(Data!AM:AM,$B13)=0,#N/A,INDEX(Data!AM:AM,$B13)-Data!AM$2+D13)</f>
        <v>1</v>
      </c>
      <c r="F13" s="2">
        <f>IF(INDEX(Data!AN:AN,$B13)=0,#N/A,INDEX(Data!AN:AN,$B13)-Data!AN$2+E13)</f>
        <v>1</v>
      </c>
      <c r="G13" s="2">
        <f>IF(INDEX(Data!AO:AO,$B13)=0,#N/A,INDEX(Data!AO:AO,$B13)-Data!AO$2+F13)</f>
        <v>3</v>
      </c>
      <c r="H13" s="2">
        <f>IF(INDEX(Data!AP:AP,$B13)=0,#N/A,INDEX(Data!AP:AP,$B13)-Data!AP$2+G13)</f>
        <v>4</v>
      </c>
      <c r="I13" s="2">
        <f>IF(INDEX(Data!AQ:AQ,$B13)=0,#N/A,INDEX(Data!AQ:AQ,$B13)-Data!AQ$2+H13)</f>
        <v>4</v>
      </c>
      <c r="J13" s="2">
        <f>IF(INDEX(Data!AR:AR,$B13)=0,#N/A,INDEX(Data!AR:AR,$B13)-Data!AR$2+I13)</f>
        <v>4</v>
      </c>
      <c r="K13" s="2">
        <f>IF(INDEX(Data!AS:AS,$B13)=0,#N/A,INDEX(Data!AS:AS,$B13)-Data!AS$2+J13)</f>
        <v>4</v>
      </c>
      <c r="L13" s="2">
        <f>IF(INDEX(Data!AT:AT,$B13)=0,#N/A,INDEX(Data!AT:AT,$B13)-Data!AT$2+K13)</f>
        <v>5</v>
      </c>
      <c r="M13" s="2">
        <f>IF(INDEX(Data!AU:AU,$B13)=0,#N/A,INDEX(Data!AU:AU,$B13)-Data!AU$2+L13)</f>
        <v>6</v>
      </c>
      <c r="N13" s="2">
        <f>IF(INDEX(Data!AV:AV,$B13)=0,#N/A,INDEX(Data!AV:AV,$B13)-Data!AV$2+M13)</f>
        <v>7</v>
      </c>
      <c r="O13" s="2">
        <f>IF(INDEX(Data!AW:AW,$B13)=0,#N/A,INDEX(Data!AW:AW,$B13)-Data!AW$2+N13)</f>
        <v>7</v>
      </c>
      <c r="P13" s="2">
        <f>IF(INDEX(Data!AX:AX,$B13)=0,#N/A,INDEX(Data!AX:AX,$B13)-Data!AX$2+O13)</f>
        <v>9</v>
      </c>
      <c r="Q13" s="2">
        <f>IF(INDEX(Data!AY:AY,$B13)=0,#N/A,INDEX(Data!AY:AY,$B13)-Data!AY$2+P13)</f>
        <v>10</v>
      </c>
      <c r="R13" s="2">
        <f>IF(INDEX(Data!AZ:AZ,$B13)=0,#N/A,INDEX(Data!AZ:AZ,$B13)-Data!AZ$2+Q13)</f>
        <v>11</v>
      </c>
      <c r="S13" s="2">
        <f>IF(INDEX(Data!BA:BA,$B13)=0,#N/A,INDEX(Data!BA:BA,$B13)-Data!BA$2+R13)</f>
        <v>11</v>
      </c>
      <c r="T13" s="2">
        <f>IF(INDEX(Data!BB:BB,$B13)=0,#N/A,INDEX(Data!BB:BB,$B13)-Data!BB$2+S13)</f>
        <v>11</v>
      </c>
      <c r="U13" s="2">
        <f>IF(INDEX(Data!BC:BC,$B13)=0,#N/A,INDEX(Data!BC:BC,$B13)-Data!BC$2+T13)</f>
        <v>12</v>
      </c>
      <c r="V13" s="2">
        <f>IF(INDEX(Data!BD:BD,$B13)=0,#N/A,INDEX(Data!BD:BD,$B13)-Data!BD$2+U13)</f>
        <v>13</v>
      </c>
      <c r="W13" s="2">
        <f>IF(INDEX(Data!BE:BE,$B13)=0,#N/A,INDEX(Data!BE:BE,$B13)-Data!BE$2+V13)</f>
        <v>14</v>
      </c>
      <c r="X13" s="2">
        <f>IF(INDEX(Data!BF:BF,$B13)=0,#N/A,INDEX(Data!BF:BF,$B13)-Data!BF$2+W13)</f>
        <v>14</v>
      </c>
      <c r="Y13" s="2">
        <f>IF(INDEX(Data!BG:BG,$B13)=0,#N/A,INDEX(Data!BG:BG,$B13)-Data!BG$2+X13)</f>
        <v>14</v>
      </c>
      <c r="Z13" s="2">
        <f>IF(INDEX(Data!BH:BH,$B13)=0,#N/A,INDEX(Data!BH:BH,$B13)-Data!BH$2+Y13)</f>
        <v>14</v>
      </c>
      <c r="AA13" s="2">
        <f>IF(INDEX(Data!BI:BI,$B13)=0,#N/A,INDEX(Data!BI:BI,$B13)-Data!BI$2+Z13)</f>
        <v>15</v>
      </c>
      <c r="AB13" s="2">
        <f>IF(INDEX(Data!BJ:BJ,$B13)=0,#N/A,INDEX(Data!BJ:BJ,$B13)-Data!BJ$2+AA13)</f>
        <v>15</v>
      </c>
      <c r="AC13" s="2">
        <f>IF(INDEX(Data!BK:BK,$B13)=0,#N/A,INDEX(Data!BK:BK,$B13)-Data!BK$2+AB13)</f>
        <v>15</v>
      </c>
      <c r="AD13" s="2">
        <f>IF(INDEX(Data!BL:BL,$B13)=0,#N/A,INDEX(Data!BL:BL,$B13)-Data!BL$2+AC13)</f>
        <v>15</v>
      </c>
      <c r="AE13" s="2">
        <f>IF(INDEX(Data!BM:BM,$B13)=0,#N/A,INDEX(Data!BM:BM,$B13)-Data!BM$2+AD13)</f>
        <v>16</v>
      </c>
      <c r="AF13" s="2">
        <f>IF(INDEX(Data!BN:BN,$B13)=0,#N/A,INDEX(Data!BN:BN,$B13)-Data!BN$2+AE13)</f>
        <v>17</v>
      </c>
      <c r="AG13" s="2" t="e">
        <f>IF(INDEX(Data!BO:BO,$B13)=0,#N/A,INDEX(Data!BO:BO,$B13)-Data!BO$2+AF13)</f>
        <v>#N/A</v>
      </c>
      <c r="AH13" s="2" t="e">
        <f>IF(INDEX(Data!BP:BP,$B13)=0,#N/A,INDEX(Data!BP:BP,$B13)-Data!BP$2+AG13)</f>
        <v>#N/A</v>
      </c>
      <c r="AI13" s="2" t="e">
        <f>IF(INDEX(Data!BQ:BQ,$B13)=0,#N/A,INDEX(Data!BQ:BQ,$B13)-Data!BQ$2+AH13)</f>
        <v>#N/A</v>
      </c>
      <c r="AJ13" s="2" t="e">
        <f>IF(INDEX(Data!BR:BR,$B13)=0,#N/A,INDEX(Data!BR:BR,$B13)-Data!BR$2+AI13)</f>
        <v>#N/A</v>
      </c>
      <c r="AK13" s="2" t="e">
        <f>IF(INDEX(Data!BS:BS,$B13)=0,#N/A,INDEX(Data!BS:BS,$B13)-Data!BS$2+AJ13)</f>
        <v>#N/A</v>
      </c>
      <c r="AL13" s="2" t="e">
        <f>IF(INDEX(Data!BT:BT,$B13)=0,#N/A,INDEX(Data!BT:BT,$B13)-Data!BT$2+AK13)</f>
        <v>#N/A</v>
      </c>
      <c r="AM13" s="2" t="e">
        <f>IF(INDEX(Data!BU:BU,$B13)=0,#N/A,INDEX(Data!BU:BU,$B13)-Data!BU$2+AL13)</f>
        <v>#N/A</v>
      </c>
      <c r="AN13" s="2" t="e">
        <f>IF(INDEX(Data!BV:BV,$B13)=0,#N/A,INDEX(Data!BV:BV,$B13)-Data!BV$2+AM13)</f>
        <v>#N/A</v>
      </c>
      <c r="AO13" s="2" t="e">
        <f>IF(INDEX(Data!BW:BW,$B13)=0,#N/A,INDEX(Data!BW:BW,$B13)-Data!BW$2+AN13)</f>
        <v>#N/A</v>
      </c>
      <c r="AP13" s="2" t="e">
        <f>IF(INDEX(Data!BX:BX,$B13)=0,#N/A,INDEX(Data!BX:BX,$B13)-Data!BX$2+AO13)</f>
        <v>#N/A</v>
      </c>
      <c r="AQ13" s="2" t="e">
        <f>IF(INDEX(Data!BY:BY,$B13)=0,#N/A,INDEX(Data!BY:BY,$B13)-Data!BY$2+AP13)</f>
        <v>#N/A</v>
      </c>
      <c r="AR13" s="2" t="e">
        <f>IF(INDEX(Data!BZ:BZ,$B13)=0,#N/A,INDEX(Data!BZ:BZ,$B13)-Data!BZ$2+AQ13)</f>
        <v>#N/A</v>
      </c>
      <c r="AS13" s="2" t="e">
        <f>IF(INDEX(Data!CA:CA,$B13)=0,#N/A,INDEX(Data!CA:CA,$B13)-Data!CA$2+AR13)</f>
        <v>#N/A</v>
      </c>
      <c r="AT13" s="2" t="e">
        <f>IF(INDEX(Data!CB:CB,$B13)=0,#N/A,INDEX(Data!CB:CB,$B13)-Data!CB$2+AS13)</f>
        <v>#N/A</v>
      </c>
      <c r="AU13" s="2" t="e">
        <f>IF(INDEX(Data!CC:CC,$B13)=0,#N/A,INDEX(Data!CC:CC,$B13)-Data!CC$2+AT13)</f>
        <v>#N/A</v>
      </c>
      <c r="AV13" s="2" t="e">
        <f>IF(INDEX(Data!CD:CD,$B13)=0,#N/A,INDEX(Data!CD:CD,$B13)-Data!CD$2+AU13)</f>
        <v>#N/A</v>
      </c>
      <c r="AW13" s="2" t="e">
        <f>IF(INDEX(Data!CE:CE,$B13)=0,#N/A,INDEX(Data!CE:CE,$B13)-Data!CE$2+AV13)</f>
        <v>#N/A</v>
      </c>
      <c r="AX13" s="2" t="e">
        <f>IF(INDEX(Data!CF:CF,$B13)=0,#N/A,INDEX(Data!CF:CF,$B13)-Data!CF$2+AW13)</f>
        <v>#N/A</v>
      </c>
      <c r="AY13" s="2" t="e">
        <f>IF(INDEX(Data!CG:CG,$B13)=0,#N/A,INDEX(Data!CG:CG,$B13)-Data!CG$2+AX13)</f>
        <v>#N/A</v>
      </c>
      <c r="AZ13" s="2" t="e">
        <f>IF(INDEX(Data!CH:CH,$B13)=0,#N/A,INDEX(Data!CH:CH,$B13)-Data!CH$2+AY13)</f>
        <v>#N/A</v>
      </c>
      <c r="BA13" s="2" t="e">
        <f>IF(INDEX(Data!CI:CI,$B13)=0,#N/A,INDEX(Data!CI:CI,$B13)-Data!CI$2+AZ13)</f>
        <v>#N/A</v>
      </c>
      <c r="BB13" s="2" t="e">
        <f>IF(INDEX(Data!CJ:CJ,$B13)=0,#N/A,INDEX(Data!CJ:CJ,$B13)-Data!CJ$2+BA13)</f>
        <v>#N/A</v>
      </c>
      <c r="BC13" s="2" t="e">
        <f>IF(INDEX(Data!CK:CK,$B13)=0,#N/A,INDEX(Data!CK:CK,$B13)-Data!CK$2+BB13)</f>
        <v>#N/A</v>
      </c>
      <c r="BD13" s="2" t="e">
        <f>IF(INDEX(Data!CL:CL,$B13)=0,#N/A,INDEX(Data!CL:CL,$B13)-Data!CL$2+BC13)</f>
        <v>#N/A</v>
      </c>
      <c r="BE13" s="2" t="e">
        <f>IF(INDEX(Data!CM:CM,$B13)=0,#N/A,INDEX(Data!CM:CM,$B13)-Data!CM$2+BD13)</f>
        <v>#N/A</v>
      </c>
      <c r="BF13" s="2" t="e">
        <f>IF(INDEX(Data!CN:CN,$B13)=0,#N/A,INDEX(Data!CN:CN,$B13)-Data!CN$2+BE13)</f>
        <v>#N/A</v>
      </c>
      <c r="BG13" s="2" t="e">
        <f>IF(INDEX(Data!CO:CO,$B13)=0,#N/A,INDEX(Data!CO:CO,$B13)-Data!CO$2+BF13)</f>
        <v>#N/A</v>
      </c>
      <c r="BH13" s="2" t="e">
        <f>IF(INDEX(Data!CP:CP,$B13)=0,#N/A,INDEX(Data!CP:CP,$B13)-Data!CP$2+BG13)</f>
        <v>#N/A</v>
      </c>
      <c r="BI13" s="2" t="e">
        <f>IF(INDEX(Data!CQ:CQ,$B13)=0,#N/A,INDEX(Data!CQ:CQ,$B13)-Data!CQ$2+BH13)</f>
        <v>#N/A</v>
      </c>
      <c r="BJ13" s="2" t="e">
        <f>IF(INDEX(Data!CR:CR,$B13)=0,#N/A,INDEX(Data!CR:CR,$B13)-Data!CR$2+BI13)</f>
        <v>#N/A</v>
      </c>
      <c r="BK13" s="2" t="e">
        <f>IF(INDEX(Data!CS:CS,$B13)=0,#N/A,INDEX(Data!CS:CS,$B13)-Data!CS$2+BJ13)</f>
        <v>#N/A</v>
      </c>
      <c r="BL13" s="2" t="e">
        <f>IF(INDEX(Data!CT:CT,$B13)=0,#N/A,INDEX(Data!CT:CT,$B13)-Data!CT$2+BK13)</f>
        <v>#N/A</v>
      </c>
      <c r="BM13" s="2" t="e">
        <f>IF(INDEX(Data!CU:CU,$B13)=0,#N/A,INDEX(Data!CU:CU,$B13)-Data!CU$2+BL13)</f>
        <v>#N/A</v>
      </c>
      <c r="BN13" s="2" t="e">
        <f>IF(INDEX(Data!CV:CV,$B13)=0,#N/A,INDEX(Data!CV:CV,$B13)-Data!CV$2+BM13)</f>
        <v>#N/A</v>
      </c>
      <c r="BO13" s="2" t="e">
        <f>IF(INDEX(Data!CW:CW,$B13)=0,#N/A,INDEX(Data!CW:CW,$B13)-Data!CW$2+BN13)</f>
        <v>#N/A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179</v>
      </c>
      <c r="B14" s="2">
        <f>MATCH(A14,Data!AJ:AJ,0)</f>
        <v>53</v>
      </c>
      <c r="C14" s="2">
        <f ca="1">COUNTIF(OFFSET(Data!$AM$1:$DC$71,B14-1,0,1),"&gt;0")</f>
        <v>29</v>
      </c>
      <c r="D14" s="2">
        <v>0</v>
      </c>
      <c r="E14" s="2">
        <f>IF(INDEX(Data!AM:AM,$B14)=0,#N/A,INDEX(Data!AM:AM,$B14)-Data!AM$2+D14)</f>
        <v>-1</v>
      </c>
      <c r="F14" s="2">
        <f>IF(INDEX(Data!AN:AN,$B14)=0,#N/A,INDEX(Data!AN:AN,$B14)-Data!AN$2+E14)</f>
        <v>-2</v>
      </c>
      <c r="G14" s="2">
        <f>IF(INDEX(Data!AO:AO,$B14)=0,#N/A,INDEX(Data!AO:AO,$B14)-Data!AO$2+F14)</f>
        <v>-2</v>
      </c>
      <c r="H14" s="2">
        <f>IF(INDEX(Data!AP:AP,$B14)=0,#N/A,INDEX(Data!AP:AP,$B14)-Data!AP$2+G14)</f>
        <v>-2</v>
      </c>
      <c r="I14" s="2">
        <f>IF(INDEX(Data!AQ:AQ,$B14)=0,#N/A,INDEX(Data!AQ:AQ,$B14)-Data!AQ$2+H14)</f>
        <v>-2</v>
      </c>
      <c r="J14" s="2">
        <f>IF(INDEX(Data!AR:AR,$B14)=0,#N/A,INDEX(Data!AR:AR,$B14)-Data!AR$2+I14)</f>
        <v>-2</v>
      </c>
      <c r="K14" s="2">
        <f>IF(INDEX(Data!AS:AS,$B14)=0,#N/A,INDEX(Data!AS:AS,$B14)-Data!AS$2+J14)</f>
        <v>-3</v>
      </c>
      <c r="L14" s="2">
        <f>IF(INDEX(Data!AT:AT,$B14)=0,#N/A,INDEX(Data!AT:AT,$B14)-Data!AT$2+K14)</f>
        <v>-3</v>
      </c>
      <c r="M14" s="2">
        <f>IF(INDEX(Data!AU:AU,$B14)=0,#N/A,INDEX(Data!AU:AU,$B14)-Data!AU$2+L14)</f>
        <v>-3</v>
      </c>
      <c r="N14" s="2">
        <f>IF(INDEX(Data!AV:AV,$B14)=0,#N/A,INDEX(Data!AV:AV,$B14)-Data!AV$2+M14)</f>
        <v>-2</v>
      </c>
      <c r="O14" s="2">
        <f>IF(INDEX(Data!AW:AW,$B14)=0,#N/A,INDEX(Data!AW:AW,$B14)-Data!AW$2+N14)</f>
        <v>-3</v>
      </c>
      <c r="P14" s="2">
        <f>IF(INDEX(Data!AX:AX,$B14)=0,#N/A,INDEX(Data!AX:AX,$B14)-Data!AX$2+O14)</f>
        <v>-4</v>
      </c>
      <c r="Q14" s="2">
        <f>IF(INDEX(Data!AY:AY,$B14)=0,#N/A,INDEX(Data!AY:AY,$B14)-Data!AY$2+P14)</f>
        <v>-4</v>
      </c>
      <c r="R14" s="2">
        <f>IF(INDEX(Data!AZ:AZ,$B14)=0,#N/A,INDEX(Data!AZ:AZ,$B14)-Data!AZ$2+Q14)</f>
        <v>-4</v>
      </c>
      <c r="S14" s="2">
        <f>IF(INDEX(Data!BA:BA,$B14)=0,#N/A,INDEX(Data!BA:BA,$B14)-Data!BA$2+R14)</f>
        <v>-4</v>
      </c>
      <c r="T14" s="2">
        <f>IF(INDEX(Data!BB:BB,$B14)=0,#N/A,INDEX(Data!BB:BB,$B14)-Data!BB$2+S14)</f>
        <v>-4</v>
      </c>
      <c r="U14" s="2">
        <f>IF(INDEX(Data!BC:BC,$B14)=0,#N/A,INDEX(Data!BC:BC,$B14)-Data!BC$2+T14)</f>
        <v>-5</v>
      </c>
      <c r="V14" s="2">
        <f>IF(INDEX(Data!BD:BD,$B14)=0,#N/A,INDEX(Data!BD:BD,$B14)-Data!BD$2+U14)</f>
        <v>-5</v>
      </c>
      <c r="W14" s="2">
        <f>IF(INDEX(Data!BE:BE,$B14)=0,#N/A,INDEX(Data!BE:BE,$B14)-Data!BE$2+V14)</f>
        <v>-6</v>
      </c>
      <c r="X14" s="2">
        <f>IF(INDEX(Data!BF:BF,$B14)=0,#N/A,INDEX(Data!BF:BF,$B14)-Data!BF$2+W14)</f>
        <v>-6</v>
      </c>
      <c r="Y14" s="2">
        <f>IF(INDEX(Data!BG:BG,$B14)=0,#N/A,INDEX(Data!BG:BG,$B14)-Data!BG$2+X14)</f>
        <v>-6</v>
      </c>
      <c r="Z14" s="2">
        <f>IF(INDEX(Data!BH:BH,$B14)=0,#N/A,INDEX(Data!BH:BH,$B14)-Data!BH$2+Y14)</f>
        <v>-6</v>
      </c>
      <c r="AA14" s="2">
        <f>IF(INDEX(Data!BI:BI,$B14)=0,#N/A,INDEX(Data!BI:BI,$B14)-Data!BI$2+Z14)</f>
        <v>-6</v>
      </c>
      <c r="AB14" s="2">
        <f>IF(INDEX(Data!BJ:BJ,$B14)=0,#N/A,INDEX(Data!BJ:BJ,$B14)-Data!BJ$2+AA14)</f>
        <v>-6</v>
      </c>
      <c r="AC14" s="2">
        <f>IF(INDEX(Data!BK:BK,$B14)=0,#N/A,INDEX(Data!BK:BK,$B14)-Data!BK$2+AB14)</f>
        <v>-6</v>
      </c>
      <c r="AD14" s="2">
        <f>IF(INDEX(Data!BL:BL,$B14)=0,#N/A,INDEX(Data!BL:BL,$B14)-Data!BL$2+AC14)</f>
        <v>-6</v>
      </c>
      <c r="AE14" s="2">
        <f>IF(INDEX(Data!BM:BM,$B14)=0,#N/A,INDEX(Data!BM:BM,$B14)-Data!BM$2+AD14)</f>
        <v>-6</v>
      </c>
      <c r="AF14" s="2">
        <f>IF(INDEX(Data!BN:BN,$B14)=0,#N/A,INDEX(Data!BN:BN,$B14)-Data!BN$2+AE14)</f>
        <v>-6</v>
      </c>
      <c r="AG14" s="2">
        <f>IF(INDEX(Data!BO:BO,$B14)=0,#N/A,INDEX(Data!BO:BO,$B14)-Data!BO$2+AF14)</f>
        <v>-7</v>
      </c>
      <c r="AH14" s="2" t="e">
        <f>IF(INDEX(Data!BP:BP,$B14)=0,#N/A,INDEX(Data!BP:BP,$B14)-Data!BP$2+AG14)</f>
        <v>#N/A</v>
      </c>
      <c r="AI14" s="2" t="e">
        <f>IF(INDEX(Data!BQ:BQ,$B14)=0,#N/A,INDEX(Data!BQ:BQ,$B14)-Data!BQ$2+AH14)</f>
        <v>#N/A</v>
      </c>
      <c r="AJ14" s="2" t="e">
        <f>IF(INDEX(Data!BR:BR,$B14)=0,#N/A,INDEX(Data!BR:BR,$B14)-Data!BR$2+AI14)</f>
        <v>#N/A</v>
      </c>
      <c r="AK14" s="2" t="e">
        <f>IF(INDEX(Data!BS:BS,$B14)=0,#N/A,INDEX(Data!BS:BS,$B14)-Data!BS$2+AJ14)</f>
        <v>#N/A</v>
      </c>
      <c r="AL14" s="2" t="e">
        <f>IF(INDEX(Data!BT:BT,$B14)=0,#N/A,INDEX(Data!BT:BT,$B14)-Data!BT$2+AK14)</f>
        <v>#N/A</v>
      </c>
      <c r="AM14" s="2" t="e">
        <f>IF(INDEX(Data!BU:BU,$B14)=0,#N/A,INDEX(Data!BU:BU,$B14)-Data!BU$2+AL14)</f>
        <v>#N/A</v>
      </c>
      <c r="AN14" s="2" t="e">
        <f>IF(INDEX(Data!BV:BV,$B14)=0,#N/A,INDEX(Data!BV:BV,$B14)-Data!BV$2+AM14)</f>
        <v>#N/A</v>
      </c>
      <c r="AO14" s="2" t="e">
        <f>IF(INDEX(Data!BW:BW,$B14)=0,#N/A,INDEX(Data!BW:BW,$B14)-Data!BW$2+AN14)</f>
        <v>#N/A</v>
      </c>
      <c r="AP14" s="2" t="e">
        <f>IF(INDEX(Data!BX:BX,$B14)=0,#N/A,INDEX(Data!BX:BX,$B14)-Data!BX$2+AO14)</f>
        <v>#N/A</v>
      </c>
      <c r="AQ14" s="2" t="e">
        <f>IF(INDEX(Data!BY:BY,$B14)=0,#N/A,INDEX(Data!BY:BY,$B14)-Data!BY$2+AP14)</f>
        <v>#N/A</v>
      </c>
      <c r="AR14" s="2" t="e">
        <f>IF(INDEX(Data!BZ:BZ,$B14)=0,#N/A,INDEX(Data!BZ:BZ,$B14)-Data!BZ$2+AQ14)</f>
        <v>#N/A</v>
      </c>
      <c r="AS14" s="2" t="e">
        <f>IF(INDEX(Data!CA:CA,$B14)=0,#N/A,INDEX(Data!CA:CA,$B14)-Data!CA$2+AR14)</f>
        <v>#N/A</v>
      </c>
      <c r="AT14" s="2" t="e">
        <f>IF(INDEX(Data!CB:CB,$B14)=0,#N/A,INDEX(Data!CB:CB,$B14)-Data!CB$2+AS14)</f>
        <v>#N/A</v>
      </c>
      <c r="AU14" s="2" t="e">
        <f>IF(INDEX(Data!CC:CC,$B14)=0,#N/A,INDEX(Data!CC:CC,$B14)-Data!CC$2+AT14)</f>
        <v>#N/A</v>
      </c>
      <c r="AV14" s="2" t="e">
        <f>IF(INDEX(Data!CD:CD,$B14)=0,#N/A,INDEX(Data!CD:CD,$B14)-Data!CD$2+AU14)</f>
        <v>#N/A</v>
      </c>
      <c r="AW14" s="2" t="e">
        <f>IF(INDEX(Data!CE:CE,$B14)=0,#N/A,INDEX(Data!CE:CE,$B14)-Data!CE$2+AV14)</f>
        <v>#N/A</v>
      </c>
      <c r="AX14" s="2" t="e">
        <f>IF(INDEX(Data!CF:CF,$B14)=0,#N/A,INDEX(Data!CF:CF,$B14)-Data!CF$2+AW14)</f>
        <v>#N/A</v>
      </c>
      <c r="AY14" s="2" t="e">
        <f>IF(INDEX(Data!CG:CG,$B14)=0,#N/A,INDEX(Data!CG:CG,$B14)-Data!CG$2+AX14)</f>
        <v>#N/A</v>
      </c>
      <c r="AZ14" s="2" t="e">
        <f>IF(INDEX(Data!CH:CH,$B14)=0,#N/A,INDEX(Data!CH:CH,$B14)-Data!CH$2+AY14)</f>
        <v>#N/A</v>
      </c>
      <c r="BA14" s="2" t="e">
        <f>IF(INDEX(Data!CI:CI,$B14)=0,#N/A,INDEX(Data!CI:CI,$B14)-Data!CI$2+AZ14)</f>
        <v>#N/A</v>
      </c>
      <c r="BB14" s="2" t="e">
        <f>IF(INDEX(Data!CJ:CJ,$B14)=0,#N/A,INDEX(Data!CJ:CJ,$B14)-Data!CJ$2+BA14)</f>
        <v>#N/A</v>
      </c>
      <c r="BC14" s="2" t="e">
        <f>IF(INDEX(Data!CK:CK,$B14)=0,#N/A,INDEX(Data!CK:CK,$B14)-Data!CK$2+BB14)</f>
        <v>#N/A</v>
      </c>
      <c r="BD14" s="2" t="e">
        <f>IF(INDEX(Data!CL:CL,$B14)=0,#N/A,INDEX(Data!CL:CL,$B14)-Data!CL$2+BC14)</f>
        <v>#N/A</v>
      </c>
      <c r="BE14" s="2" t="e">
        <f>IF(INDEX(Data!CM:CM,$B14)=0,#N/A,INDEX(Data!CM:CM,$B14)-Data!CM$2+BD14)</f>
        <v>#N/A</v>
      </c>
      <c r="BF14" s="2" t="e">
        <f>IF(INDEX(Data!CN:CN,$B14)=0,#N/A,INDEX(Data!CN:CN,$B14)-Data!CN$2+BE14)</f>
        <v>#N/A</v>
      </c>
      <c r="BG14" s="2" t="e">
        <f>IF(INDEX(Data!CO:CO,$B14)=0,#N/A,INDEX(Data!CO:CO,$B14)-Data!CO$2+BF14)</f>
        <v>#N/A</v>
      </c>
      <c r="BH14" s="2" t="e">
        <f>IF(INDEX(Data!CP:CP,$B14)=0,#N/A,INDEX(Data!CP:CP,$B14)-Data!CP$2+BG14)</f>
        <v>#N/A</v>
      </c>
      <c r="BI14" s="2" t="e">
        <f>IF(INDEX(Data!CQ:CQ,$B14)=0,#N/A,INDEX(Data!CQ:CQ,$B14)-Data!CQ$2+BH14)</f>
        <v>#N/A</v>
      </c>
      <c r="BJ14" s="2" t="e">
        <f>IF(INDEX(Data!CR:CR,$B14)=0,#N/A,INDEX(Data!CR:CR,$B14)-Data!CR$2+BI14)</f>
        <v>#N/A</v>
      </c>
      <c r="BK14" s="2" t="e">
        <f>IF(INDEX(Data!CS:CS,$B14)=0,#N/A,INDEX(Data!CS:CS,$B14)-Data!CS$2+BJ14)</f>
        <v>#N/A</v>
      </c>
      <c r="BL14" s="2" t="e">
        <f>IF(INDEX(Data!CT:CT,$B14)=0,#N/A,INDEX(Data!CT:CT,$B14)-Data!CT$2+BK14)</f>
        <v>#N/A</v>
      </c>
      <c r="BM14" s="2" t="e">
        <f>IF(INDEX(Data!CU:CU,$B14)=0,#N/A,INDEX(Data!CU:CU,$B14)-Data!CU$2+BL14)</f>
        <v>#N/A</v>
      </c>
      <c r="BN14" s="2" t="e">
        <f>IF(INDEX(Data!CV:CV,$B14)=0,#N/A,INDEX(Data!CV:CV,$B14)-Data!CV$2+BM14)</f>
        <v>#N/A</v>
      </c>
      <c r="BO14" s="2" t="e">
        <f>IF(INDEX(Data!CW:CW,$B14)=0,#N/A,INDEX(Data!CW:CW,$B14)-Data!CW$2+BN14)</f>
        <v>#N/A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Otfried Derschmidt</v>
      </c>
      <c r="B15" s="2">
        <f>MATCH(A15,Data!AJ:AJ,0)</f>
        <v>83</v>
      </c>
      <c r="C15">
        <f ca="1">COUNTIF(OFFSET(Data!$AM$1:$DC$71,B15-1,0,1),"&gt;0")</f>
        <v>29</v>
      </c>
      <c r="D15" s="2">
        <v>0</v>
      </c>
      <c r="E15" s="2">
        <f t="array" ref="E15">IF(INDEX(Data!AM:AM,$B15)=0,#N/A,INDEX(Data!AM:AM,$B15)-Data!AM$2+INDEX($A15:D15,,MAX(ISNUMBER($D15:D15)*COLUMN($D15:D15))))</f>
        <v>-1</v>
      </c>
      <c r="F15" s="2">
        <f t="array" ref="F15">IF(INDEX(Data!AN:AN,$B15)=0,#N/A,INDEX(Data!AN:AN,$B15)-Data!AN$2+INDEX($A15:E15,,MAX(ISNUMBER($D15:E15)*COLUMN($D15:E15))))</f>
        <v>-2</v>
      </c>
      <c r="G15" s="2">
        <f t="array" ref="G15">IF(INDEX(Data!AO:AO,$B15)=0,#N/A,INDEX(Data!AO:AO,$B15)-Data!AO$2+INDEX($A15:F15,,MAX(ISNUMBER($D15:F15)*COLUMN($D15:F15))))</f>
        <v>-2</v>
      </c>
      <c r="H15" s="2">
        <f t="array" ref="H15">IF(INDEX(Data!AP:AP,$B15)=0,#N/A,INDEX(Data!AP:AP,$B15)-Data!AP$2+INDEX($A15:G15,,MAX(ISNUMBER($D15:G15)*COLUMN($D15:G15))))</f>
        <v>-2</v>
      </c>
      <c r="I15" s="2">
        <f t="array" ref="I15">IF(INDEX(Data!AQ:AQ,$B15)=0,#N/A,INDEX(Data!AQ:AQ,$B15)-Data!AQ$2+INDEX($A15:H15,,MAX(ISNUMBER($D15:H15)*COLUMN($D15:H15))))</f>
        <v>-2</v>
      </c>
      <c r="J15" s="2">
        <f t="array" ref="J15">IF(INDEX(Data!AR:AR,$B15)=0,#N/A,INDEX(Data!AR:AR,$B15)-Data!AR$2+INDEX($A15:I15,,MAX(ISNUMBER($D15:I15)*COLUMN($D15:I15))))</f>
        <v>-2</v>
      </c>
      <c r="K15" s="2">
        <f t="array" ref="K15">IF(INDEX(Data!AS:AS,$B15)=0,#N/A,INDEX(Data!AS:AS,$B15)-Data!AS$2+INDEX($A15:J15,,MAX(ISNUMBER($D15:J15)*COLUMN($D15:J15))))</f>
        <v>-3</v>
      </c>
      <c r="L15" s="2">
        <f t="array" ref="L15">IF(INDEX(Data!AT:AT,$B15)=0,#N/A,INDEX(Data!AT:AT,$B15)-Data!AT$2+INDEX($A15:K15,,MAX(ISNUMBER($D15:K15)*COLUMN($D15:K15))))</f>
        <v>-3</v>
      </c>
      <c r="M15" s="2">
        <f t="array" ref="M15">IF(INDEX(Data!AU:AU,$B15)=0,#N/A,INDEX(Data!AU:AU,$B15)-Data!AU$2+INDEX($A15:L15,,MAX(ISNUMBER($D15:L15)*COLUMN($D15:L15))))</f>
        <v>-3</v>
      </c>
      <c r="N15" s="2">
        <f t="array" ref="N15">IF(INDEX(Data!AV:AV,$B15)=0,#N/A,INDEX(Data!AV:AV,$B15)-Data!AV$2+INDEX($A15:M15,,MAX(ISNUMBER($D15:M15)*COLUMN($D15:M15))))</f>
        <v>-2</v>
      </c>
      <c r="O15" s="2">
        <f t="array" ref="O15">IF(INDEX(Data!AW:AW,$B15)=0,#N/A,INDEX(Data!AW:AW,$B15)-Data!AW$2+INDEX($A15:N15,,MAX(ISNUMBER($D15:N15)*COLUMN($D15:N15))))</f>
        <v>-3</v>
      </c>
      <c r="P15" s="2">
        <f t="array" ref="P15">IF(INDEX(Data!AX:AX,$B15)=0,#N/A,INDEX(Data!AX:AX,$B15)-Data!AX$2+INDEX($A15:O15,,MAX(ISNUMBER($D15:O15)*COLUMN($D15:O15))))</f>
        <v>-4</v>
      </c>
      <c r="Q15" s="2">
        <f t="array" ref="Q15">IF(INDEX(Data!AY:AY,$B15)=0,#N/A,INDEX(Data!AY:AY,$B15)-Data!AY$2+INDEX($A15:P15,,MAX(ISNUMBER($D15:P15)*COLUMN($D15:P15))))</f>
        <v>-4</v>
      </c>
      <c r="R15" s="2">
        <f t="array" ref="R15">IF(INDEX(Data!AZ:AZ,$B15)=0,#N/A,INDEX(Data!AZ:AZ,$B15)-Data!AZ$2+INDEX($A15:Q15,,MAX(ISNUMBER($D15:Q15)*COLUMN($D15:Q15))))</f>
        <v>-4</v>
      </c>
      <c r="S15" s="2">
        <f t="array" ref="S15">IF(INDEX(Data!BA:BA,$B15)=0,#N/A,INDEX(Data!BA:BA,$B15)-Data!BA$2+INDEX($A15:R15,,MAX(ISNUMBER($D15:R15)*COLUMN($D15:R15))))</f>
        <v>-4</v>
      </c>
      <c r="T15" s="2">
        <f t="array" ref="T15">IF(INDEX(Data!BB:BB,$B15)=0,#N/A,INDEX(Data!BB:BB,$B15)-Data!BB$2+INDEX($A15:S15,,MAX(ISNUMBER($D15:S15)*COLUMN($D15:S15))))</f>
        <v>-4</v>
      </c>
      <c r="U15" s="2">
        <f t="array" ref="U15">IF(INDEX(Data!BC:BC,$B15)=0,#N/A,INDEX(Data!BC:BC,$B15)-Data!BC$2+INDEX($A15:T15,,MAX(ISNUMBER($D15:T15)*COLUMN($D15:T15))))</f>
        <v>-5</v>
      </c>
      <c r="V15" s="2">
        <f t="array" ref="V15">IF(INDEX(Data!BD:BD,$B15)=0,#N/A,INDEX(Data!BD:BD,$B15)-Data!BD$2+INDEX($A15:U15,,MAX(ISNUMBER($D15:U15)*COLUMN($D15:U15))))</f>
        <v>-5</v>
      </c>
      <c r="W15" s="2">
        <f t="array" ref="W15">IF(INDEX(Data!BE:BE,$B15)=0,#N/A,INDEX(Data!BE:BE,$B15)-Data!BE$2+INDEX($A15:V15,,MAX(ISNUMBER($D15:V15)*COLUMN($D15:V15))))</f>
        <v>-6</v>
      </c>
      <c r="X15" s="2">
        <f t="array" ref="X15">IF(INDEX(Data!BF:BF,$B15)=0,#N/A,INDEX(Data!BF:BF,$B15)-Data!BF$2+INDEX($A15:W15,,MAX(ISNUMBER($D15:W15)*COLUMN($D15:W15))))</f>
        <v>-6</v>
      </c>
      <c r="Y15" s="2">
        <f t="array" ref="Y15">IF(INDEX(Data!BG:BG,$B15)=0,#N/A,INDEX(Data!BG:BG,$B15)-Data!BG$2+INDEX($A15:X15,,MAX(ISNUMBER($D15:X15)*COLUMN($D15:X15))))</f>
        <v>-6</v>
      </c>
      <c r="Z15" s="2">
        <f t="array" ref="Z15">IF(INDEX(Data!BH:BH,$B15)=0,#N/A,INDEX(Data!BH:BH,$B15)-Data!BH$2+INDEX($A15:Y15,,MAX(ISNUMBER($D15:Y15)*COLUMN($D15:Y15))))</f>
        <v>-6</v>
      </c>
      <c r="AA15" s="2">
        <f t="array" ref="AA15">IF(INDEX(Data!BI:BI,$B15)=0,#N/A,INDEX(Data!BI:BI,$B15)-Data!BI$2+INDEX($A15:Z15,,MAX(ISNUMBER($D15:Z15)*COLUMN($D15:Z15))))</f>
        <v>-6</v>
      </c>
      <c r="AB15" s="2">
        <f t="array" ref="AB15">IF(INDEX(Data!BJ:BJ,$B15)=0,#N/A,INDEX(Data!BJ:BJ,$B15)-Data!BJ$2+INDEX($A15:AA15,,MAX(ISNUMBER($D15:AA15)*COLUMN($D15:AA15))))</f>
        <v>-6</v>
      </c>
      <c r="AC15" s="2">
        <f t="array" ref="AC15">IF(INDEX(Data!BK:BK,$B15)=0,#N/A,INDEX(Data!BK:BK,$B15)-Data!BK$2+INDEX($A15:AB15,,MAX(ISNUMBER($D15:AB15)*COLUMN($D15:AB15))))</f>
        <v>-6</v>
      </c>
      <c r="AD15" s="2">
        <f t="array" ref="AD15">IF(INDEX(Data!BL:BL,$B15)=0,#N/A,INDEX(Data!BL:BL,$B15)-Data!BL$2+INDEX($A15:AC15,,MAX(ISNUMBER($D15:AC15)*COLUMN($D15:AC15))))</f>
        <v>-6</v>
      </c>
      <c r="AE15" s="2">
        <f t="array" ref="AE15">IF(INDEX(Data!BM:BM,$B15)=0,#N/A,INDEX(Data!BM:BM,$B15)-Data!BM$2+INDEX($A15:AD15,,MAX(ISNUMBER($D15:AD15)*COLUMN($D15:AD15))))</f>
        <v>-6</v>
      </c>
      <c r="AF15" s="2">
        <f t="array" ref="AF15">IF(INDEX(Data!BN:BN,$B15)=0,#N/A,INDEX(Data!BN:BN,$B15)-Data!BN$2+INDEX($A15:AE15,,MAX(ISNUMBER($D15:AE15)*COLUMN($D15:AE15))))</f>
        <v>-6</v>
      </c>
      <c r="AG15" s="2">
        <f t="array" ref="AG15">IF(INDEX(Data!BO:BO,$B15)=0,#N/A,INDEX(Data!BO:BO,$B15)-Data!BO$2+INDEX($A15:AF15,,MAX(ISNUMBER($D15:AF15)*COLUMN($D15:AF15))))</f>
        <v>-7</v>
      </c>
      <c r="AH15" s="2" t="e">
        <f t="array" ref="AH15">IF(INDEX(Data!BP:BP,$B15)=0,#N/A,INDEX(Data!BP:BP,$B15)-Data!BP$2+INDEX($A15:AG15,,MAX(ISNUMBER($D15:AG15)*COLUMN($D15:AG15))))</f>
        <v>#N/A</v>
      </c>
      <c r="AI15" s="2" t="e">
        <f t="array" ref="AI15">IF(INDEX(Data!BQ:BQ,$B15)=0,#N/A,INDEX(Data!BQ:BQ,$B15)-Data!BQ$2+INDEX($A15:AH15,,MAX(ISNUMBER($D15:AH15)*COLUMN($D15:AH15))))</f>
        <v>#N/A</v>
      </c>
      <c r="AJ15" s="2" t="e">
        <f t="array" ref="AJ15">IF(INDEX(Data!BR:BR,$B15)=0,#N/A,INDEX(Data!BR:BR,$B15)-Data!BR$2+INDEX($A15:AI15,,MAX(ISNUMBER($D15:AI15)*COLUMN($D15:AI15))))</f>
        <v>#N/A</v>
      </c>
      <c r="AK15" s="2" t="e">
        <f t="array" ref="AK15">IF(INDEX(Data!BS:BS,$B15)=0,#N/A,INDEX(Data!BS:BS,$B15)-Data!BS$2+INDEX($A15:AJ15,,MAX(ISNUMBER($D15:AJ15)*COLUMN($D15:AJ15))))</f>
        <v>#N/A</v>
      </c>
      <c r="AL15" s="2" t="e">
        <f t="array" ref="AL15">IF(INDEX(Data!BT:BT,$B15)=0,#N/A,INDEX(Data!BT:BT,$B15)-Data!BT$2+INDEX($A15:AK15,,MAX(ISNUMBER($D15:AK15)*COLUMN($D15:AK15))))</f>
        <v>#N/A</v>
      </c>
      <c r="AM15" s="2" t="e">
        <f t="array" ref="AM15">IF(INDEX(Data!BU:BU,$B15)=0,#N/A,INDEX(Data!BU:BU,$B15)-Data!BU$2+INDEX($A15:AL15,,MAX(ISNUMBER($D15:AL15)*COLUMN($D15:AL15))))</f>
        <v>#N/A</v>
      </c>
      <c r="AN15" s="2" t="e">
        <f t="array" ref="AN15">IF(INDEX(Data!BV:BV,$B15)=0,#N/A,INDEX(Data!BV:BV,$B15)-Data!BV$2+INDEX($A15:AM15,,MAX(ISNUMBER($D15:AM15)*COLUMN($D15:AM15))))</f>
        <v>#N/A</v>
      </c>
      <c r="AO15" s="2" t="e">
        <f t="array" ref="AO15">IF(INDEX(Data!BW:BW,$B15)=0,#N/A,INDEX(Data!BW:BW,$B15)-Data!BW$2+INDEX($A15:AN15,,MAX(ISNUMBER($D15:AN15)*COLUMN($D15:AN15))))</f>
        <v>#N/A</v>
      </c>
      <c r="AP15" s="2" t="e">
        <f t="array" ref="AP15">IF(INDEX(Data!BX:BX,$B15)=0,#N/A,INDEX(Data!BX:BX,$B15)-Data!BX$2+INDEX($A15:AO15,,MAX(ISNUMBER($D15:AO15)*COLUMN($D15:AO15))))</f>
        <v>#N/A</v>
      </c>
      <c r="AQ15" s="2" t="e">
        <f t="array" ref="AQ15">IF(INDEX(Data!BY:BY,$B15)=0,#N/A,INDEX(Data!BY:BY,$B15)-Data!BY$2+INDEX($A15:AP15,,MAX(ISNUMBER($D15:AP15)*COLUMN($D15:AP15))))</f>
        <v>#N/A</v>
      </c>
      <c r="AR15" s="2" t="e">
        <f t="array" ref="AR15">IF(INDEX(Data!BZ:BZ,$B15)=0,#N/A,INDEX(Data!BZ:BZ,$B15)-Data!BZ$2+INDEX($A15:AQ15,,MAX(ISNUMBER($D15:AQ15)*COLUMN($D15:AQ15))))</f>
        <v>#N/A</v>
      </c>
      <c r="AS15" s="2" t="e">
        <f t="array" ref="AS15">IF(INDEX(Data!CA:CA,$B15)=0,#N/A,INDEX(Data!CA:CA,$B15)-Data!CA$2+INDEX($A15:AR15,,MAX(ISNUMBER($D15:AR15)*COLUMN($D15:AR15))))</f>
        <v>#N/A</v>
      </c>
      <c r="AT15" s="2" t="e">
        <f t="array" ref="AT15">IF(INDEX(Data!CB:CB,$B15)=0,#N/A,INDEX(Data!CB:CB,$B15)-Data!CB$2+INDEX($A15:AS15,,MAX(ISNUMBER($D15:AS15)*COLUMN($D15:AS15))))</f>
        <v>#N/A</v>
      </c>
      <c r="AU15" s="2" t="e">
        <f t="array" ref="AU15">IF(INDEX(Data!CC:CC,$B15)=0,#N/A,INDEX(Data!CC:CC,$B15)-Data!CC$2+INDEX($A15:AT15,,MAX(ISNUMBER($D15:AT15)*COLUMN($D15:AT15))))</f>
        <v>#N/A</v>
      </c>
      <c r="AV15" s="2" t="e">
        <f t="array" ref="AV15">IF(INDEX(Data!CD:CD,$B15)=0,#N/A,INDEX(Data!CD:CD,$B15)-Data!CD$2+INDEX($A15:AU15,,MAX(ISNUMBER($D15:AU15)*COLUMN($D15:AU15))))</f>
        <v>#N/A</v>
      </c>
      <c r="AW15" s="2" t="e">
        <f t="array" ref="AW15">IF(INDEX(Data!CE:CE,$B15)=0,#N/A,INDEX(Data!CE:CE,$B15)-Data!CE$2+INDEX($A15:AV15,,MAX(ISNUMBER($D15:AV15)*COLUMN($D15:AV15))))</f>
        <v>#N/A</v>
      </c>
      <c r="AX15" s="2" t="e">
        <f t="array" ref="AX15">IF(INDEX(Data!CF:CF,$B15)=0,#N/A,INDEX(Data!CF:CF,$B15)-Data!CF$2+INDEX($A15:AW15,,MAX(ISNUMBER($D15:AW15)*COLUMN($D15:AW15))))</f>
        <v>#N/A</v>
      </c>
      <c r="AY15" s="2" t="e">
        <f t="array" ref="AY15">IF(INDEX(Data!CG:CG,$B15)=0,#N/A,INDEX(Data!CG:CG,$B15)-Data!CG$2+INDEX($A15:AX15,,MAX(ISNUMBER($D15:AX15)*COLUMN($D15:AX15))))</f>
        <v>#N/A</v>
      </c>
      <c r="AZ15" s="2" t="e">
        <f t="array" ref="AZ15">IF(INDEX(Data!CH:CH,$B15)=0,#N/A,INDEX(Data!CH:CH,$B15)-Data!CH$2+INDEX($A15:AY15,,MAX(ISNUMBER($D15:AY15)*COLUMN($D15:AY15))))</f>
        <v>#N/A</v>
      </c>
      <c r="BA15" s="2" t="e">
        <f t="array" ref="BA15">IF(INDEX(Data!CI:CI,$B15)=0,#N/A,INDEX(Data!CI:CI,$B15)-Data!CI$2+INDEX($A15:AZ15,,MAX(ISNUMBER($D15:AZ15)*COLUMN($D15:AZ15))))</f>
        <v>#N/A</v>
      </c>
      <c r="BB15" s="2" t="e">
        <f t="array" ref="BB15">IF(INDEX(Data!CJ:CJ,$B15)=0,#N/A,INDEX(Data!CJ:CJ,$B15)-Data!CJ$2+INDEX($A15:BA15,,MAX(ISNUMBER($D15:BA15)*COLUMN($D15:BA15))))</f>
        <v>#N/A</v>
      </c>
      <c r="BC15" s="2" t="e">
        <f t="array" ref="BC15">IF(INDEX(Data!CK:CK,$B15)=0,#N/A,INDEX(Data!CK:CK,$B15)-Data!CK$2+INDEX($A15:BB15,,MAX(ISNUMBER($D15:BB15)*COLUMN($D15:BB15))))</f>
        <v>#N/A</v>
      </c>
      <c r="BD15" s="2" t="e">
        <f t="array" ref="BD15">IF(INDEX(Data!CL:CL,$B15)=0,#N/A,INDEX(Data!CL:CL,$B15)-Data!CL$2+INDEX($A15:BC15,,MAX(ISNUMBER($D15:BC15)*COLUMN($D15:BC15))))</f>
        <v>#N/A</v>
      </c>
      <c r="BE15" s="2" t="e">
        <f t="array" ref="BE15">IF(INDEX(Data!CM:CM,$B15)=0,#N/A,INDEX(Data!CM:CM,$B15)-Data!CM$2+INDEX($A15:BD15,,MAX(ISNUMBER($D15:BD15)*COLUMN($D15:BD15))))</f>
        <v>#N/A</v>
      </c>
      <c r="BF15" s="2" t="e">
        <f t="array" ref="BF15">IF(INDEX(Data!CN:CN,$B15)=0,#N/A,INDEX(Data!CN:CN,$B15)-Data!CN$2+INDEX($A15:BE15,,MAX(ISNUMBER($D15:BE15)*COLUMN($D15:BE15))))</f>
        <v>#N/A</v>
      </c>
      <c r="BG15" s="2" t="e">
        <f t="array" ref="BG15">IF(INDEX(Data!CO:CO,$B15)=0,#N/A,INDEX(Data!CO:CO,$B15)-Data!CO$2+INDEX($A15:BF15,,MAX(ISNUMBER($D15:BF15)*COLUMN($D15:BF15))))</f>
        <v>#N/A</v>
      </c>
      <c r="BH15" s="2" t="e">
        <f t="array" ref="BH15">IF(INDEX(Data!CP:CP,$B15)=0,#N/A,INDEX(Data!CP:CP,$B15)-Data!CP$2+INDEX($A15:BG15,,MAX(ISNUMBER($D15:BG15)*COLUMN($D15:BG15))))</f>
        <v>#N/A</v>
      </c>
      <c r="BI15" s="2" t="e">
        <f t="array" ref="BI15">IF(INDEX(Data!CQ:CQ,$B15)=0,#N/A,INDEX(Data!CQ:CQ,$B15)-Data!CQ$2+INDEX($A15:BH15,,MAX(ISNUMBER($D15:BH15)*COLUMN($D15:BH15))))</f>
        <v>#N/A</v>
      </c>
      <c r="BJ15" s="2" t="e">
        <f t="array" ref="BJ15">IF(INDEX(Data!CR:CR,$B15)=0,#N/A,INDEX(Data!CR:CR,$B15)-Data!CR$2+INDEX($A15:BI15,,MAX(ISNUMBER($D15:BI15)*COLUMN($D15:BI15))))</f>
        <v>#N/A</v>
      </c>
      <c r="BK15" s="2" t="e">
        <f t="array" ref="BK15">IF(INDEX(Data!CS:CS,$B15)=0,#N/A,INDEX(Data!CS:CS,$B15)-Data!CS$2+INDEX($A15:BJ15,,MAX(ISNUMBER($D15:BJ15)*COLUMN($D15:BJ15))))</f>
        <v>#N/A</v>
      </c>
      <c r="BL15" s="2" t="e">
        <f t="array" ref="BL15">IF(INDEX(Data!CT:CT,$B15)=0,#N/A,INDEX(Data!CT:CT,$B15)-Data!CT$2+INDEX($A15:BK15,,MAX(ISNUMBER($D15:BK15)*COLUMN($D15:BK15))))</f>
        <v>#N/A</v>
      </c>
      <c r="BM15" s="2" t="e">
        <f t="array" ref="BM15">IF(INDEX(Data!CU:CU,$B15)=0,#N/A,INDEX(Data!CU:CU,$B15)-Data!CU$2+INDEX($A15:BL15,,MAX(ISNUMBER($D15:BL15)*COLUMN($D15:BL15))))</f>
        <v>#N/A</v>
      </c>
      <c r="BN15" s="2" t="e">
        <f t="array" ref="BN15">IF(INDEX(Data!CV:CV,$B15)=0,#N/A,INDEX(Data!CV:CV,$B15)-Data!CV$2+INDEX($A15:BM15,,MAX(ISNUMBER($D15:BM15)*COLUMN($D15:BM15))))</f>
        <v>#N/A</v>
      </c>
      <c r="BO15" s="2" t="e">
        <f t="array" ref="BO15">IF(INDEX(Data!CW:CW,$B15)=0,#N/A,INDEX(Data!CW:CW,$B15)-Data!CW$2+INDEX($A15:BN15,,MAX(ISNUMBER($D15:BN15)*COLUMN($D15:BN15))))</f>
        <v>#N/A</v>
      </c>
      <c r="BP15" s="2" t="e">
        <f t="array" ref="BP15">IF(INDEX(Data!CX:CX,$B15)=0,#N/A,INDEX(Data!CX:CX,$B15)-Data!CX$2+INDEX($A15:BO15,,MAX(ISNUMBER($D15:BO15)*COLUMN($D15:BO15))))</f>
        <v>#N/A</v>
      </c>
      <c r="BQ15" s="2" t="e">
        <f t="array" ref="BQ15">IF(INDEX(Data!CY:CY,$B15)=0,#N/A,INDEX(Data!CY:CY,$B15)-Data!CY$2+INDEX($A15:BP15,,MAX(ISNUMBER($D15:BP15)*COLUMN($D15:BP15))))</f>
        <v>#N/A</v>
      </c>
      <c r="BR15" s="2" t="e">
        <f t="array" ref="BR15">IF(INDEX(Data!CZ:CZ,$B15)=0,#N/A,INDEX(Data!CZ:CZ,$B15)-Data!CZ$2+INDEX($A15:BQ15,,MAX(ISNUMBER($D15:BQ15)*COLUMN($D15:BQ15))))</f>
        <v>#N/A</v>
      </c>
      <c r="BS15" s="2" t="e">
        <f t="array" ref="BS15">IF(INDEX(Data!DA:DA,$B15)=0,#N/A,INDEX(Data!DA:DA,$B15)-Data!DA$2+INDEX($A15:BR15,,MAX(ISNUMBER($D15:BR15)*COLUMN($D15:BR15))))</f>
        <v>#N/A</v>
      </c>
      <c r="BT15" s="2" t="e">
        <f t="array" ref="BT15">IF(INDEX(Data!DB:DB,$B15)=0,#N/A,INDEX(Data!DB:DB,$B15)-Data!DB$2+INDEX($A15:BS15,,MAX(ISNUMBER($D15:BS15)*COLUMN($D15:BS15))))</f>
        <v>#N/A</v>
      </c>
      <c r="BU15" s="2" t="e">
        <f t="array" ref="BU15">IF(INDEX(Data!DC:DC,$B15)=0,#N/A,INDEX(Data!DC:DC,$B15)-Data!DC$2+INDEX($A15:BT15,,MAX(ISNUMBER($D15:BT15)*COLUMN($D15:BT15))))</f>
        <v>#N/A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Phillip Gould</v>
      </c>
      <c r="B16" s="2">
        <f>MATCH(A16,Data!AJ:AJ,0)</f>
        <v>84</v>
      </c>
      <c r="C16" s="2">
        <f ca="1">COUNTIF(OFFSET(Data!$AM$1:$DC$71,B16-1,0,1),"&gt;0")</f>
        <v>29</v>
      </c>
      <c r="D16" s="2">
        <v>0</v>
      </c>
      <c r="E16" s="2">
        <f t="array" ref="E16">IF(INDEX(Data!AM:AM,$B16)=0,#N/A,INDEX(Data!AM:AM,$B16)-Data!AM$2+INDEX($A16:D16,,MAX(ISNUMBER($D16:D16)*COLUMN($D16:D16))))</f>
        <v>0</v>
      </c>
      <c r="F16" s="2">
        <f t="array" ref="F16">IF(INDEX(Data!AN:AN,$B16)=0,#N/A,INDEX(Data!AN:AN,$B16)-Data!AN$2+INDEX($A16:E16,,MAX(ISNUMBER($D16:E16)*COLUMN($D16:E16))))</f>
        <v>0</v>
      </c>
      <c r="G16" s="2">
        <f t="array" ref="G16">IF(INDEX(Data!AO:AO,$B16)=0,#N/A,INDEX(Data!AO:AO,$B16)-Data!AO$2+INDEX($A16:F16,,MAX(ISNUMBER($D16:F16)*COLUMN($D16:F16))))</f>
        <v>1</v>
      </c>
      <c r="H16" s="2">
        <f t="array" ref="H16">IF(INDEX(Data!AP:AP,$B16)=0,#N/A,INDEX(Data!AP:AP,$B16)-Data!AP$2+INDEX($A16:G16,,MAX(ISNUMBER($D16:G16)*COLUMN($D16:G16))))</f>
        <v>1</v>
      </c>
      <c r="I16" s="2">
        <f t="array" ref="I16">IF(INDEX(Data!AQ:AQ,$B16)=0,#N/A,INDEX(Data!AQ:AQ,$B16)-Data!AQ$2+INDEX($A16:H16,,MAX(ISNUMBER($D16:H16)*COLUMN($D16:H16))))</f>
        <v>0</v>
      </c>
      <c r="J16" s="2">
        <f t="array" ref="J16">IF(INDEX(Data!AR:AR,$B16)=0,#N/A,INDEX(Data!AR:AR,$B16)-Data!AR$2+INDEX($A16:I16,,MAX(ISNUMBER($D16:I16)*COLUMN($D16:I16))))</f>
        <v>-1</v>
      </c>
      <c r="K16" s="2">
        <f t="array" ref="K16">IF(INDEX(Data!AS:AS,$B16)=0,#N/A,INDEX(Data!AS:AS,$B16)-Data!AS$2+INDEX($A16:J16,,MAX(ISNUMBER($D16:J16)*COLUMN($D16:J16))))</f>
        <v>-1</v>
      </c>
      <c r="L16" s="2">
        <f t="array" ref="L16">IF(INDEX(Data!AT:AT,$B16)=0,#N/A,INDEX(Data!AT:AT,$B16)-Data!AT$2+INDEX($A16:K16,,MAX(ISNUMBER($D16:K16)*COLUMN($D16:K16))))</f>
        <v>-1</v>
      </c>
      <c r="M16" s="2">
        <f t="array" ref="M16">IF(INDEX(Data!AU:AU,$B16)=0,#N/A,INDEX(Data!AU:AU,$B16)-Data!AU$2+INDEX($A16:L16,,MAX(ISNUMBER($D16:L16)*COLUMN($D16:L16))))</f>
        <v>-1</v>
      </c>
      <c r="N16" s="2">
        <f t="array" ref="N16">IF(INDEX(Data!AV:AV,$B16)=0,#N/A,INDEX(Data!AV:AV,$B16)-Data!AV$2+INDEX($A16:M16,,MAX(ISNUMBER($D16:M16)*COLUMN($D16:M16))))</f>
        <v>-1</v>
      </c>
      <c r="O16" s="2">
        <f t="array" ref="O16">IF(INDEX(Data!AW:AW,$B16)=0,#N/A,INDEX(Data!AW:AW,$B16)-Data!AW$2+INDEX($A16:N16,,MAX(ISNUMBER($D16:N16)*COLUMN($D16:N16))))</f>
        <v>-1</v>
      </c>
      <c r="P16" s="2">
        <f t="array" ref="P16">IF(INDEX(Data!AX:AX,$B16)=0,#N/A,INDEX(Data!AX:AX,$B16)-Data!AX$2+INDEX($A16:O16,,MAX(ISNUMBER($D16:O16)*COLUMN($D16:O16))))</f>
        <v>-1</v>
      </c>
      <c r="Q16" s="2">
        <f t="array" ref="Q16">IF(INDEX(Data!AY:AY,$B16)=0,#N/A,INDEX(Data!AY:AY,$B16)-Data!AY$2+INDEX($A16:P16,,MAX(ISNUMBER($D16:P16)*COLUMN($D16:P16))))</f>
        <v>-1</v>
      </c>
      <c r="R16" s="2">
        <f t="array" ref="R16">IF(INDEX(Data!AZ:AZ,$B16)=0,#N/A,INDEX(Data!AZ:AZ,$B16)-Data!AZ$2+INDEX($A16:Q16,,MAX(ISNUMBER($D16:Q16)*COLUMN($D16:Q16))))</f>
        <v>-1</v>
      </c>
      <c r="S16" s="2">
        <f t="array" ref="S16">IF(INDEX(Data!BA:BA,$B16)=0,#N/A,INDEX(Data!BA:BA,$B16)-Data!BA$2+INDEX($A16:R16,,MAX(ISNUMBER($D16:R16)*COLUMN($D16:R16))))</f>
        <v>-1</v>
      </c>
      <c r="T16" s="2">
        <f t="array" ref="T16">IF(INDEX(Data!BB:BB,$B16)=0,#N/A,INDEX(Data!BB:BB,$B16)-Data!BB$2+INDEX($A16:S16,,MAX(ISNUMBER($D16:S16)*COLUMN($D16:S16))))</f>
        <v>-2</v>
      </c>
      <c r="U16" s="2">
        <f t="array" ref="U16">IF(INDEX(Data!BC:BC,$B16)=0,#N/A,INDEX(Data!BC:BC,$B16)-Data!BC$2+INDEX($A16:T16,,MAX(ISNUMBER($D16:T16)*COLUMN($D16:T16))))</f>
        <v>-2</v>
      </c>
      <c r="V16" s="2">
        <f t="array" ref="V16">IF(INDEX(Data!BD:BD,$B16)=0,#N/A,INDEX(Data!BD:BD,$B16)-Data!BD$2+INDEX($A16:U16,,MAX(ISNUMBER($D16:U16)*COLUMN($D16:U16))))</f>
        <v>-2</v>
      </c>
      <c r="W16" s="2">
        <f t="array" ref="W16">IF(INDEX(Data!BE:BE,$B16)=0,#N/A,INDEX(Data!BE:BE,$B16)-Data!BE$2+INDEX($A16:V16,,MAX(ISNUMBER($D16:V16)*COLUMN($D16:V16))))</f>
        <v>-1</v>
      </c>
      <c r="X16" s="2">
        <f t="array" ref="X16">IF(INDEX(Data!BF:BF,$B16)=0,#N/A,INDEX(Data!BF:BF,$B16)-Data!BF$2+INDEX($A16:W16,,MAX(ISNUMBER($D16:W16)*COLUMN($D16:W16))))</f>
        <v>-2</v>
      </c>
      <c r="Y16" s="2">
        <f t="array" ref="Y16">IF(INDEX(Data!BG:BG,$B16)=0,#N/A,INDEX(Data!BG:BG,$B16)-Data!BG$2+INDEX($A16:X16,,MAX(ISNUMBER($D16:X16)*COLUMN($D16:X16))))</f>
        <v>-3</v>
      </c>
      <c r="Z16" s="2">
        <f t="array" ref="Z16">IF(INDEX(Data!BH:BH,$B16)=0,#N/A,INDEX(Data!BH:BH,$B16)-Data!BH$2+INDEX($A16:Y16,,MAX(ISNUMBER($D16:Y16)*COLUMN($D16:Y16))))</f>
        <v>-4</v>
      </c>
      <c r="AA16" s="2">
        <f t="array" ref="AA16">IF(INDEX(Data!BI:BI,$B16)=0,#N/A,INDEX(Data!BI:BI,$B16)-Data!BI$2+INDEX($A16:Z16,,MAX(ISNUMBER($D16:Z16)*COLUMN($D16:Z16))))</f>
        <v>-4</v>
      </c>
      <c r="AB16" s="2">
        <f t="array" ref="AB16">IF(INDEX(Data!BJ:BJ,$B16)=0,#N/A,INDEX(Data!BJ:BJ,$B16)-Data!BJ$2+INDEX($A16:AA16,,MAX(ISNUMBER($D16:AA16)*COLUMN($D16:AA16))))</f>
        <v>-5</v>
      </c>
      <c r="AC16" s="2">
        <f t="array" ref="AC16">IF(INDEX(Data!BK:BK,$B16)=0,#N/A,INDEX(Data!BK:BK,$B16)-Data!BK$2+INDEX($A16:AB16,,MAX(ISNUMBER($D16:AB16)*COLUMN($D16:AB16))))</f>
        <v>-6</v>
      </c>
      <c r="AD16" s="2">
        <f t="array" ref="AD16">IF(INDEX(Data!BL:BL,$B16)=0,#N/A,INDEX(Data!BL:BL,$B16)-Data!BL$2+INDEX($A16:AC16,,MAX(ISNUMBER($D16:AC16)*COLUMN($D16:AC16))))</f>
        <v>-6</v>
      </c>
      <c r="AE16" s="2">
        <f t="array" ref="AE16">IF(INDEX(Data!BM:BM,$B16)=0,#N/A,INDEX(Data!BM:BM,$B16)-Data!BM$2+INDEX($A16:AD16,,MAX(ISNUMBER($D16:AD16)*COLUMN($D16:AD16))))</f>
        <v>-6</v>
      </c>
      <c r="AF16" s="2">
        <f t="array" ref="AF16">IF(INDEX(Data!BN:BN,$B16)=0,#N/A,INDEX(Data!BN:BN,$B16)-Data!BN$2+INDEX($A16:AE16,,MAX(ISNUMBER($D16:AE16)*COLUMN($D16:AE16))))</f>
        <v>-6</v>
      </c>
      <c r="AG16" s="2">
        <f t="array" ref="AG16">IF(INDEX(Data!BO:BO,$B16)=0,#N/A,INDEX(Data!BO:BO,$B16)-Data!BO$2+INDEX($A16:AF16,,MAX(ISNUMBER($D16:AF16)*COLUMN($D16:AF16))))</f>
        <v>-6</v>
      </c>
      <c r="AH16" s="2" t="e">
        <f t="array" ref="AH16">IF(INDEX(Data!BP:BP,$B16)=0,#N/A,INDEX(Data!BP:BP,$B16)-Data!BP$2+INDEX($A16:AG16,,MAX(ISNUMBER($D16:AG16)*COLUMN($D16:AG16))))</f>
        <v>#N/A</v>
      </c>
      <c r="AI16" s="2" t="e">
        <f t="array" ref="AI16">IF(INDEX(Data!BQ:BQ,$B16)=0,#N/A,INDEX(Data!BQ:BQ,$B16)-Data!BQ$2+INDEX($A16:AH16,,MAX(ISNUMBER($D16:AH16)*COLUMN($D16:AH16))))</f>
        <v>#N/A</v>
      </c>
      <c r="AJ16" s="2" t="e">
        <f t="array" ref="AJ16">IF(INDEX(Data!BR:BR,$B16)=0,#N/A,INDEX(Data!BR:BR,$B16)-Data!BR$2+INDEX($A16:AI16,,MAX(ISNUMBER($D16:AI16)*COLUMN($D16:AI16))))</f>
        <v>#N/A</v>
      </c>
      <c r="AK16" s="2" t="e">
        <f t="array" ref="AK16">IF(INDEX(Data!BS:BS,$B16)=0,#N/A,INDEX(Data!BS:BS,$B16)-Data!BS$2+INDEX($A16:AJ16,,MAX(ISNUMBER($D16:AJ16)*COLUMN($D16:AJ16))))</f>
        <v>#N/A</v>
      </c>
      <c r="AL16" s="2" t="e">
        <f t="array" ref="AL16">IF(INDEX(Data!BT:BT,$B16)=0,#N/A,INDEX(Data!BT:BT,$B16)-Data!BT$2+INDEX($A16:AK16,,MAX(ISNUMBER($D16:AK16)*COLUMN($D16:AK16))))</f>
        <v>#N/A</v>
      </c>
      <c r="AM16" s="2" t="e">
        <f t="array" ref="AM16">IF(INDEX(Data!BU:BU,$B16)=0,#N/A,INDEX(Data!BU:BU,$B16)-Data!BU$2+INDEX($A16:AL16,,MAX(ISNUMBER($D16:AL16)*COLUMN($D16:AL16))))</f>
        <v>#N/A</v>
      </c>
      <c r="AN16" s="2" t="e">
        <f t="array" ref="AN16">IF(INDEX(Data!BV:BV,$B16)=0,#N/A,INDEX(Data!BV:BV,$B16)-Data!BV$2+INDEX($A16:AM16,,MAX(ISNUMBER($D16:AM16)*COLUMN($D16:AM16))))</f>
        <v>#N/A</v>
      </c>
      <c r="AO16" s="2" t="e">
        <f t="array" ref="AO16">IF(INDEX(Data!BW:BW,$B16)=0,#N/A,INDEX(Data!BW:BW,$B16)-Data!BW$2+INDEX($A16:AN16,,MAX(ISNUMBER($D16:AN16)*COLUMN($D16:AN16))))</f>
        <v>#N/A</v>
      </c>
      <c r="AP16" s="2" t="e">
        <f t="array" ref="AP16">IF(INDEX(Data!BX:BX,$B16)=0,#N/A,INDEX(Data!BX:BX,$B16)-Data!BX$2+INDEX($A16:AO16,,MAX(ISNUMBER($D16:AO16)*COLUMN($D16:AO16))))</f>
        <v>#N/A</v>
      </c>
      <c r="AQ16" s="2" t="e">
        <f t="array" ref="AQ16">IF(INDEX(Data!BY:BY,$B16)=0,#N/A,INDEX(Data!BY:BY,$B16)-Data!BY$2+INDEX($A16:AP16,,MAX(ISNUMBER($D16:AP16)*COLUMN($D16:AP16))))</f>
        <v>#N/A</v>
      </c>
      <c r="AR16" s="2" t="e">
        <f t="array" ref="AR16">IF(INDEX(Data!BZ:BZ,$B16)=0,#N/A,INDEX(Data!BZ:BZ,$B16)-Data!BZ$2+INDEX($A16:AQ16,,MAX(ISNUMBER($D16:AQ16)*COLUMN($D16:AQ16))))</f>
        <v>#N/A</v>
      </c>
      <c r="AS16" s="2" t="e">
        <f t="array" ref="AS16">IF(INDEX(Data!CA:CA,$B16)=0,#N/A,INDEX(Data!CA:CA,$B16)-Data!CA$2+INDEX($A16:AR16,,MAX(ISNUMBER($D16:AR16)*COLUMN($D16:AR16))))</f>
        <v>#N/A</v>
      </c>
      <c r="AT16" s="2" t="e">
        <f t="array" ref="AT16">IF(INDEX(Data!CB:CB,$B16)=0,#N/A,INDEX(Data!CB:CB,$B16)-Data!CB$2+INDEX($A16:AS16,,MAX(ISNUMBER($D16:AS16)*COLUMN($D16:AS16))))</f>
        <v>#N/A</v>
      </c>
      <c r="AU16" s="2" t="e">
        <f t="array" ref="AU16">IF(INDEX(Data!CC:CC,$B16)=0,#N/A,INDEX(Data!CC:CC,$B16)-Data!CC$2+INDEX($A16:AT16,,MAX(ISNUMBER($D16:AT16)*COLUMN($D16:AT16))))</f>
        <v>#N/A</v>
      </c>
      <c r="AV16" s="2" t="e">
        <f t="array" ref="AV16">IF(INDEX(Data!CD:CD,$B16)=0,#N/A,INDEX(Data!CD:CD,$B16)-Data!CD$2+INDEX($A16:AU16,,MAX(ISNUMBER($D16:AU16)*COLUMN($D16:AU16))))</f>
        <v>#N/A</v>
      </c>
      <c r="AW16" s="2" t="e">
        <f t="array" ref="AW16">IF(INDEX(Data!CE:CE,$B16)=0,#N/A,INDEX(Data!CE:CE,$B16)-Data!CE$2+INDEX($A16:AV16,,MAX(ISNUMBER($D16:AV16)*COLUMN($D16:AV16))))</f>
        <v>#N/A</v>
      </c>
      <c r="AX16" s="2" t="e">
        <f t="array" ref="AX16">IF(INDEX(Data!CF:CF,$B16)=0,#N/A,INDEX(Data!CF:CF,$B16)-Data!CF$2+INDEX($A16:AW16,,MAX(ISNUMBER($D16:AW16)*COLUMN($D16:AW16))))</f>
        <v>#N/A</v>
      </c>
      <c r="AY16" s="2" t="e">
        <f t="array" ref="AY16">IF(INDEX(Data!CG:CG,$B16)=0,#N/A,INDEX(Data!CG:CG,$B16)-Data!CG$2+INDEX($A16:AX16,,MAX(ISNUMBER($D16:AX16)*COLUMN($D16:AX16))))</f>
        <v>#N/A</v>
      </c>
      <c r="AZ16" s="2" t="e">
        <f t="array" ref="AZ16">IF(INDEX(Data!CH:CH,$B16)=0,#N/A,INDEX(Data!CH:CH,$B16)-Data!CH$2+INDEX($A16:AY16,,MAX(ISNUMBER($D16:AY16)*COLUMN($D16:AY16))))</f>
        <v>#N/A</v>
      </c>
      <c r="BA16" s="2" t="e">
        <f t="array" ref="BA16">IF(INDEX(Data!CI:CI,$B16)=0,#N/A,INDEX(Data!CI:CI,$B16)-Data!CI$2+INDEX($A16:AZ16,,MAX(ISNUMBER($D16:AZ16)*COLUMN($D16:AZ16))))</f>
        <v>#N/A</v>
      </c>
      <c r="BB16" s="2" t="e">
        <f t="array" ref="BB16">IF(INDEX(Data!CJ:CJ,$B16)=0,#N/A,INDEX(Data!CJ:CJ,$B16)-Data!CJ$2+INDEX($A16:BA16,,MAX(ISNUMBER($D16:BA16)*COLUMN($D16:BA16))))</f>
        <v>#N/A</v>
      </c>
      <c r="BC16" s="2" t="e">
        <f t="array" ref="BC16">IF(INDEX(Data!CK:CK,$B16)=0,#N/A,INDEX(Data!CK:CK,$B16)-Data!CK$2+INDEX($A16:BB16,,MAX(ISNUMBER($D16:BB16)*COLUMN($D16:BB16))))</f>
        <v>#N/A</v>
      </c>
      <c r="BD16" s="2" t="e">
        <f t="array" ref="BD16">IF(INDEX(Data!CL:CL,$B16)=0,#N/A,INDEX(Data!CL:CL,$B16)-Data!CL$2+INDEX($A16:BC16,,MAX(ISNUMBER($D16:BC16)*COLUMN($D16:BC16))))</f>
        <v>#N/A</v>
      </c>
      <c r="BE16" s="2" t="e">
        <f t="array" ref="BE16">IF(INDEX(Data!CM:CM,$B16)=0,#N/A,INDEX(Data!CM:CM,$B16)-Data!CM$2+INDEX($A16:BD16,,MAX(ISNUMBER($D16:BD16)*COLUMN($D16:BD16))))</f>
        <v>#N/A</v>
      </c>
      <c r="BF16" s="2" t="e">
        <f t="array" ref="BF16">IF(INDEX(Data!CN:CN,$B16)=0,#N/A,INDEX(Data!CN:CN,$B16)-Data!CN$2+INDEX($A16:BE16,,MAX(ISNUMBER($D16:BE16)*COLUMN($D16:BE16))))</f>
        <v>#N/A</v>
      </c>
      <c r="BG16" s="2" t="e">
        <f t="array" ref="BG16">IF(INDEX(Data!CO:CO,$B16)=0,#N/A,INDEX(Data!CO:CO,$B16)-Data!CO$2+INDEX($A16:BF16,,MAX(ISNUMBER($D16:BF16)*COLUMN($D16:BF16))))</f>
        <v>#N/A</v>
      </c>
      <c r="BH16" s="2" t="e">
        <f t="array" ref="BH16">IF(INDEX(Data!CP:CP,$B16)=0,#N/A,INDEX(Data!CP:CP,$B16)-Data!CP$2+INDEX($A16:BG16,,MAX(ISNUMBER($D16:BG16)*COLUMN($D16:BG16))))</f>
        <v>#N/A</v>
      </c>
      <c r="BI16" s="2" t="e">
        <f t="array" ref="BI16">IF(INDEX(Data!CQ:CQ,$B16)=0,#N/A,INDEX(Data!CQ:CQ,$B16)-Data!CQ$2+INDEX($A16:BH16,,MAX(ISNUMBER($D16:BH16)*COLUMN($D16:BH16))))</f>
        <v>#N/A</v>
      </c>
      <c r="BJ16" s="2" t="e">
        <f t="array" ref="BJ16">IF(INDEX(Data!CR:CR,$B16)=0,#N/A,INDEX(Data!CR:CR,$B16)-Data!CR$2+INDEX($A16:BI16,,MAX(ISNUMBER($D16:BI16)*COLUMN($D16:BI16))))</f>
        <v>#N/A</v>
      </c>
      <c r="BK16" s="2" t="e">
        <f t="array" ref="BK16">IF(INDEX(Data!CS:CS,$B16)=0,#N/A,INDEX(Data!CS:CS,$B16)-Data!CS$2+INDEX($A16:BJ16,,MAX(ISNUMBER($D16:BJ16)*COLUMN($D16:BJ16))))</f>
        <v>#N/A</v>
      </c>
      <c r="BL16" s="2" t="e">
        <f t="array" ref="BL16">IF(INDEX(Data!CT:CT,$B16)=0,#N/A,INDEX(Data!CT:CT,$B16)-Data!CT$2+INDEX($A16:BK16,,MAX(ISNUMBER($D16:BK16)*COLUMN($D16:BK16))))</f>
        <v>#N/A</v>
      </c>
      <c r="BM16" s="2" t="e">
        <f t="array" ref="BM16">IF(INDEX(Data!CU:CU,$B16)=0,#N/A,INDEX(Data!CU:CU,$B16)-Data!CU$2+INDEX($A16:BL16,,MAX(ISNUMBER($D16:BL16)*COLUMN($D16:BL16))))</f>
        <v>#N/A</v>
      </c>
      <c r="BN16" s="2" t="e">
        <f t="array" ref="BN16">IF(INDEX(Data!CV:CV,$B16)=0,#N/A,INDEX(Data!CV:CV,$B16)-Data!CV$2+INDEX($A16:BM16,,MAX(ISNUMBER($D16:BM16)*COLUMN($D16:BM16))))</f>
        <v>#N/A</v>
      </c>
      <c r="BO16" s="2" t="e">
        <f t="array" ref="BO16">IF(INDEX(Data!CW:CW,$B16)=0,#N/A,INDEX(Data!CW:CW,$B16)-Data!CW$2+INDEX($A16:BN16,,MAX(ISNUMBER($D16:BN16)*COLUMN($D16:BN16))))</f>
        <v>#N/A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Bernd Wender</v>
      </c>
      <c r="B17" s="2">
        <f>MATCH(A17,Data!AJ:AJ,0)</f>
        <v>85</v>
      </c>
      <c r="C17" s="2">
        <f ca="1">COUNTIF(OFFSET(Data!$AM$1:$DC$71,B17-1,0,1),"&gt;0")</f>
        <v>28</v>
      </c>
      <c r="D17" s="2">
        <v>0</v>
      </c>
      <c r="E17" s="2">
        <f t="array" ref="E17">IF(INDEX(Data!AM:AM,$B17)=0,#N/A,INDEX(Data!AM:AM,$B17)-Data!AM$2+INDEX($A17:D17,,MAX(ISNUMBER($D17:D17)*COLUMN($D17:D17))))</f>
        <v>0</v>
      </c>
      <c r="F17" s="2">
        <f t="array" ref="F17">IF(INDEX(Data!AN:AN,$B17)=0,#N/A,INDEX(Data!AN:AN,$B17)-Data!AN$2+INDEX($A17:E17,,MAX(ISNUMBER($D17:E17)*COLUMN($D17:E17))))</f>
        <v>0</v>
      </c>
      <c r="G17" s="2">
        <f t="array" ref="G17">IF(INDEX(Data!AO:AO,$B17)=0,#N/A,INDEX(Data!AO:AO,$B17)-Data!AO$2+INDEX($A17:F17,,MAX(ISNUMBER($D17:F17)*COLUMN($D17:F17))))</f>
        <v>0</v>
      </c>
      <c r="H17" s="2">
        <f t="array" ref="H17">IF(INDEX(Data!AP:AP,$B17)=0,#N/A,INDEX(Data!AP:AP,$B17)-Data!AP$2+INDEX($A17:G17,,MAX(ISNUMBER($D17:G17)*COLUMN($D17:G17))))</f>
        <v>1</v>
      </c>
      <c r="I17" s="2">
        <f t="array" ref="I17">IF(INDEX(Data!AQ:AQ,$B17)=0,#N/A,INDEX(Data!AQ:AQ,$B17)-Data!AQ$2+INDEX($A17:H17,,MAX(ISNUMBER($D17:H17)*COLUMN($D17:H17))))</f>
        <v>1</v>
      </c>
      <c r="J17" s="2">
        <f t="array" ref="J17">IF(INDEX(Data!AR:AR,$B17)=0,#N/A,INDEX(Data!AR:AR,$B17)-Data!AR$2+INDEX($A17:I17,,MAX(ISNUMBER($D17:I17)*COLUMN($D17:I17))))</f>
        <v>0</v>
      </c>
      <c r="K17" s="2">
        <f t="array" ref="K17">IF(INDEX(Data!AS:AS,$B17)=0,#N/A,INDEX(Data!AS:AS,$B17)-Data!AS$2+INDEX($A17:J17,,MAX(ISNUMBER($D17:J17)*COLUMN($D17:J17))))</f>
        <v>0</v>
      </c>
      <c r="L17" s="2">
        <f t="array" ref="L17">IF(INDEX(Data!AT:AT,$B17)=0,#N/A,INDEX(Data!AT:AT,$B17)-Data!AT$2+INDEX($A17:K17,,MAX(ISNUMBER($D17:K17)*COLUMN($D17:K17))))</f>
        <v>0</v>
      </c>
      <c r="M17" s="2">
        <f t="array" ref="M17">IF(INDEX(Data!AU:AU,$B17)=0,#N/A,INDEX(Data!AU:AU,$B17)-Data!AU$2+INDEX($A17:L17,,MAX(ISNUMBER($D17:L17)*COLUMN($D17:L17))))</f>
        <v>0</v>
      </c>
      <c r="N17" s="2">
        <f t="array" ref="N17">IF(INDEX(Data!AV:AV,$B17)=0,#N/A,INDEX(Data!AV:AV,$B17)-Data!AV$2+INDEX($A17:M17,,MAX(ISNUMBER($D17:M17)*COLUMN($D17:M17))))</f>
        <v>1</v>
      </c>
      <c r="O17" s="2">
        <f t="array" ref="O17">IF(INDEX(Data!AW:AW,$B17)=0,#N/A,INDEX(Data!AW:AW,$B17)-Data!AW$2+INDEX($A17:N17,,MAX(ISNUMBER($D17:N17)*COLUMN($D17:N17))))</f>
        <v>1</v>
      </c>
      <c r="P17" s="2">
        <f t="array" ref="P17">IF(INDEX(Data!AX:AX,$B17)=0,#N/A,INDEX(Data!AX:AX,$B17)-Data!AX$2+INDEX($A17:O17,,MAX(ISNUMBER($D17:O17)*COLUMN($D17:O17))))</f>
        <v>0</v>
      </c>
      <c r="Q17" s="2">
        <f t="array" ref="Q17">IF(INDEX(Data!AY:AY,$B17)=0,#N/A,INDEX(Data!AY:AY,$B17)-Data!AY$2+INDEX($A17:P17,,MAX(ISNUMBER($D17:P17)*COLUMN($D17:P17))))</f>
        <v>-1</v>
      </c>
      <c r="R17" s="2">
        <f t="array" ref="R17">IF(INDEX(Data!AZ:AZ,$B17)=0,#N/A,INDEX(Data!AZ:AZ,$B17)-Data!AZ$2+INDEX($A17:Q17,,MAX(ISNUMBER($D17:Q17)*COLUMN($D17:Q17))))</f>
        <v>-1</v>
      </c>
      <c r="S17" s="2">
        <f t="array" ref="S17">IF(INDEX(Data!BA:BA,$B17)=0,#N/A,INDEX(Data!BA:BA,$B17)-Data!BA$2+INDEX($A17:R17,,MAX(ISNUMBER($D17:R17)*COLUMN($D17:R17))))</f>
        <v>0</v>
      </c>
      <c r="T17" s="2">
        <f t="array" ref="T17">IF(INDEX(Data!BB:BB,$B17)=0,#N/A,INDEX(Data!BB:BB,$B17)-Data!BB$2+INDEX($A17:S17,,MAX(ISNUMBER($D17:S17)*COLUMN($D17:S17))))</f>
        <v>-1</v>
      </c>
      <c r="U17" s="2">
        <f t="array" ref="U17">IF(INDEX(Data!BC:BC,$B17)=0,#N/A,INDEX(Data!BC:BC,$B17)-Data!BC$2+INDEX($A17:T17,,MAX(ISNUMBER($D17:T17)*COLUMN($D17:T17))))</f>
        <v>-2</v>
      </c>
      <c r="V17" s="2">
        <f t="array" ref="V17">IF(INDEX(Data!BD:BD,$B17)=0,#N/A,INDEX(Data!BD:BD,$B17)-Data!BD$2+INDEX($A17:U17,,MAX(ISNUMBER($D17:U17)*COLUMN($D17:U17))))</f>
        <v>-1</v>
      </c>
      <c r="W17" s="2">
        <f t="array" ref="W17">IF(INDEX(Data!BE:BE,$B17)=0,#N/A,INDEX(Data!BE:BE,$B17)-Data!BE$2+INDEX($A17:V17,,MAX(ISNUMBER($D17:V17)*COLUMN($D17:V17))))</f>
        <v>-2</v>
      </c>
      <c r="X17" s="2">
        <f t="array" ref="X17">IF(INDEX(Data!BF:BF,$B17)=0,#N/A,INDEX(Data!BF:BF,$B17)-Data!BF$2+INDEX($A17:W17,,MAX(ISNUMBER($D17:W17)*COLUMN($D17:W17))))</f>
        <v>-2</v>
      </c>
      <c r="Y17" s="2">
        <f t="array" ref="Y17">IF(INDEX(Data!BG:BG,$B17)=0,#N/A,INDEX(Data!BG:BG,$B17)-Data!BG$2+INDEX($A17:X17,,MAX(ISNUMBER($D17:X17)*COLUMN($D17:X17))))</f>
        <v>-3</v>
      </c>
      <c r="Z17" s="2">
        <f t="array" ref="Z17">IF(INDEX(Data!BH:BH,$B17)=0,#N/A,INDEX(Data!BH:BH,$B17)-Data!BH$2+INDEX($A17:Y17,,MAX(ISNUMBER($D17:Y17)*COLUMN($D17:Y17))))</f>
        <v>-3</v>
      </c>
      <c r="AA17" s="2">
        <f t="array" ref="AA17">IF(INDEX(Data!BI:BI,$B17)=0,#N/A,INDEX(Data!BI:BI,$B17)-Data!BI$2+INDEX($A17:Z17,,MAX(ISNUMBER($D17:Z17)*COLUMN($D17:Z17))))</f>
        <v>-3</v>
      </c>
      <c r="AB17" s="2">
        <f t="array" ref="AB17">IF(INDEX(Data!BJ:BJ,$B17)=0,#N/A,INDEX(Data!BJ:BJ,$B17)-Data!BJ$2+INDEX($A17:AA17,,MAX(ISNUMBER($D17:AA17)*COLUMN($D17:AA17))))</f>
        <v>-3</v>
      </c>
      <c r="AC17" s="2">
        <f t="array" ref="AC17">IF(INDEX(Data!BK:BK,$B17)=0,#N/A,INDEX(Data!BK:BK,$B17)-Data!BK$2+INDEX($A17:AB17,,MAX(ISNUMBER($D17:AB17)*COLUMN($D17:AB17))))</f>
        <v>-3</v>
      </c>
      <c r="AD17" s="2">
        <f t="array" ref="AD17">IF(INDEX(Data!BL:BL,$B17)=0,#N/A,INDEX(Data!BL:BL,$B17)-Data!BL$2+INDEX($A17:AC17,,MAX(ISNUMBER($D17:AC17)*COLUMN($D17:AC17))))</f>
        <v>-3</v>
      </c>
      <c r="AE17" s="2">
        <f t="array" ref="AE17">IF(INDEX(Data!BM:BM,$B17)=0,#N/A,INDEX(Data!BM:BM,$B17)-Data!BM$2+INDEX($A17:AD17,,MAX(ISNUMBER($D17:AD17)*COLUMN($D17:AD17))))</f>
        <v>-3</v>
      </c>
      <c r="AF17" s="2">
        <f t="array" ref="AF17">IF(INDEX(Data!BN:BN,$B17)=0,#N/A,INDEX(Data!BN:BN,$B17)-Data!BN$2+INDEX($A17:AE17,,MAX(ISNUMBER($D17:AE17)*COLUMN($D17:AE17))))</f>
        <v>-3</v>
      </c>
      <c r="AG17" s="2" t="e">
        <f t="array" ref="AG17">IF(INDEX(Data!BO:BO,$B17)=0,#N/A,INDEX(Data!BO:BO,$B17)-Data!BO$2+INDEX($A17:AF17,,MAX(ISNUMBER($D17:AF17)*COLUMN($D17:AF17))))</f>
        <v>#N/A</v>
      </c>
      <c r="AH17" s="2" t="e">
        <f t="array" ref="AH17">IF(INDEX(Data!BP:BP,$B17)=0,#N/A,INDEX(Data!BP:BP,$B17)-Data!BP$2+INDEX($A17:AG17,,MAX(ISNUMBER($D17:AG17)*COLUMN($D17:AG17))))</f>
        <v>#N/A</v>
      </c>
      <c r="AI17" s="2" t="e">
        <f t="array" ref="AI17">IF(INDEX(Data!BQ:BQ,$B17)=0,#N/A,INDEX(Data!BQ:BQ,$B17)-Data!BQ$2+INDEX($A17:AH17,,MAX(ISNUMBER($D17:AH17)*COLUMN($D17:AH17))))</f>
        <v>#N/A</v>
      </c>
      <c r="AJ17" s="2" t="e">
        <f t="array" ref="AJ17">IF(INDEX(Data!BR:BR,$B17)=0,#N/A,INDEX(Data!BR:BR,$B17)-Data!BR$2+INDEX($A17:AI17,,MAX(ISNUMBER($D17:AI17)*COLUMN($D17:AI17))))</f>
        <v>#N/A</v>
      </c>
      <c r="AK17" s="2" t="e">
        <f t="array" ref="AK17">IF(INDEX(Data!BS:BS,$B17)=0,#N/A,INDEX(Data!BS:BS,$B17)-Data!BS$2+INDEX($A17:AJ17,,MAX(ISNUMBER($D17:AJ17)*COLUMN($D17:AJ17))))</f>
        <v>#N/A</v>
      </c>
      <c r="AL17" s="2" t="e">
        <f t="array" ref="AL17">IF(INDEX(Data!BT:BT,$B17)=0,#N/A,INDEX(Data!BT:BT,$B17)-Data!BT$2+INDEX($A17:AK17,,MAX(ISNUMBER($D17:AK17)*COLUMN($D17:AK17))))</f>
        <v>#N/A</v>
      </c>
      <c r="AM17" s="2" t="e">
        <f t="array" ref="AM17">IF(INDEX(Data!BU:BU,$B17)=0,#N/A,INDEX(Data!BU:BU,$B17)-Data!BU$2+INDEX($A17:AL17,,MAX(ISNUMBER($D17:AL17)*COLUMN($D17:AL17))))</f>
        <v>#N/A</v>
      </c>
      <c r="AN17" s="2" t="e">
        <f t="array" ref="AN17">IF(INDEX(Data!BV:BV,$B17)=0,#N/A,INDEX(Data!BV:BV,$B17)-Data!BV$2+INDEX($A17:AM17,,MAX(ISNUMBER($D17:AM17)*COLUMN($D17:AM17))))</f>
        <v>#N/A</v>
      </c>
      <c r="AO17" s="2" t="e">
        <f t="array" ref="AO17">IF(INDEX(Data!BW:BW,$B17)=0,#N/A,INDEX(Data!BW:BW,$B17)-Data!BW$2+INDEX($A17:AN17,,MAX(ISNUMBER($D17:AN17)*COLUMN($D17:AN17))))</f>
        <v>#N/A</v>
      </c>
      <c r="AP17" s="2" t="e">
        <f t="array" ref="AP17">IF(INDEX(Data!BX:BX,$B17)=0,#N/A,INDEX(Data!BX:BX,$B17)-Data!BX$2+INDEX($A17:AO17,,MAX(ISNUMBER($D17:AO17)*COLUMN($D17:AO17))))</f>
        <v>#N/A</v>
      </c>
      <c r="AQ17" s="2" t="e">
        <f t="array" ref="AQ17">IF(INDEX(Data!BY:BY,$B17)=0,#N/A,INDEX(Data!BY:BY,$B17)-Data!BY$2+INDEX($A17:AP17,,MAX(ISNUMBER($D17:AP17)*COLUMN($D17:AP17))))</f>
        <v>#N/A</v>
      </c>
      <c r="AR17" s="2" t="e">
        <f t="array" ref="AR17">IF(INDEX(Data!BZ:BZ,$B17)=0,#N/A,INDEX(Data!BZ:BZ,$B17)-Data!BZ$2+INDEX($A17:AQ17,,MAX(ISNUMBER($D17:AQ17)*COLUMN($D17:AQ17))))</f>
        <v>#N/A</v>
      </c>
      <c r="AS17" s="2" t="e">
        <f t="array" ref="AS17">IF(INDEX(Data!CA:CA,$B17)=0,#N/A,INDEX(Data!CA:CA,$B17)-Data!CA$2+INDEX($A17:AR17,,MAX(ISNUMBER($D17:AR17)*COLUMN($D17:AR17))))</f>
        <v>#N/A</v>
      </c>
      <c r="AT17" s="2" t="e">
        <f t="array" ref="AT17">IF(INDEX(Data!CB:CB,$B17)=0,#N/A,INDEX(Data!CB:CB,$B17)-Data!CB$2+INDEX($A17:AS17,,MAX(ISNUMBER($D17:AS17)*COLUMN($D17:AS17))))</f>
        <v>#N/A</v>
      </c>
      <c r="AU17" s="2" t="e">
        <f t="array" ref="AU17">IF(INDEX(Data!CC:CC,$B17)=0,#N/A,INDEX(Data!CC:CC,$B17)-Data!CC$2+INDEX($A17:AT17,,MAX(ISNUMBER($D17:AT17)*COLUMN($D17:AT17))))</f>
        <v>#N/A</v>
      </c>
      <c r="AV17" s="2" t="e">
        <f t="array" ref="AV17">IF(INDEX(Data!CD:CD,$B17)=0,#N/A,INDEX(Data!CD:CD,$B17)-Data!CD$2+INDEX($A17:AU17,,MAX(ISNUMBER($D17:AU17)*COLUMN($D17:AU17))))</f>
        <v>#N/A</v>
      </c>
      <c r="AW17" s="2" t="e">
        <f t="array" ref="AW17">IF(INDEX(Data!CE:CE,$B17)=0,#N/A,INDEX(Data!CE:CE,$B17)-Data!CE$2+INDEX($A17:AV17,,MAX(ISNUMBER($D17:AV17)*COLUMN($D17:AV17))))</f>
        <v>#N/A</v>
      </c>
      <c r="AX17" s="2" t="e">
        <f t="array" ref="AX17">IF(INDEX(Data!CF:CF,$B17)=0,#N/A,INDEX(Data!CF:CF,$B17)-Data!CF$2+INDEX($A17:AW17,,MAX(ISNUMBER($D17:AW17)*COLUMN($D17:AW17))))</f>
        <v>#N/A</v>
      </c>
      <c r="AY17" s="2" t="e">
        <f t="array" ref="AY17">IF(INDEX(Data!CG:CG,$B17)=0,#N/A,INDEX(Data!CG:CG,$B17)-Data!CG$2+INDEX($A17:AX17,,MAX(ISNUMBER($D17:AX17)*COLUMN($D17:AX17))))</f>
        <v>#N/A</v>
      </c>
      <c r="AZ17" s="2" t="e">
        <f t="array" ref="AZ17">IF(INDEX(Data!CH:CH,$B17)=0,#N/A,INDEX(Data!CH:CH,$B17)-Data!CH$2+INDEX($A17:AY17,,MAX(ISNUMBER($D17:AY17)*COLUMN($D17:AY17))))</f>
        <v>#N/A</v>
      </c>
      <c r="BA17" s="2" t="e">
        <f t="array" ref="BA17">IF(INDEX(Data!CI:CI,$B17)=0,#N/A,INDEX(Data!CI:CI,$B17)-Data!CI$2+INDEX($A17:AZ17,,MAX(ISNUMBER($D17:AZ17)*COLUMN($D17:AZ17))))</f>
        <v>#N/A</v>
      </c>
      <c r="BB17" s="2" t="e">
        <f t="array" ref="BB17">IF(INDEX(Data!CJ:CJ,$B17)=0,#N/A,INDEX(Data!CJ:CJ,$B17)-Data!CJ$2+INDEX($A17:BA17,,MAX(ISNUMBER($D17:BA17)*COLUMN($D17:BA17))))</f>
        <v>#N/A</v>
      </c>
      <c r="BC17" s="2" t="e">
        <f t="array" ref="BC17">IF(INDEX(Data!CK:CK,$B17)=0,#N/A,INDEX(Data!CK:CK,$B17)-Data!CK$2+INDEX($A17:BB17,,MAX(ISNUMBER($D17:BB17)*COLUMN($D17:BB17))))</f>
        <v>#N/A</v>
      </c>
      <c r="BD17" s="2" t="e">
        <f t="array" ref="BD17">IF(INDEX(Data!CL:CL,$B17)=0,#N/A,INDEX(Data!CL:CL,$B17)-Data!CL$2+INDEX($A17:BC17,,MAX(ISNUMBER($D17:BC17)*COLUMN($D17:BC17))))</f>
        <v>#N/A</v>
      </c>
      <c r="BE17" s="2" t="e">
        <f t="array" ref="BE17">IF(INDEX(Data!CM:CM,$B17)=0,#N/A,INDEX(Data!CM:CM,$B17)-Data!CM$2+INDEX($A17:BD17,,MAX(ISNUMBER($D17:BD17)*COLUMN($D17:BD17))))</f>
        <v>#N/A</v>
      </c>
      <c r="BF17" s="2" t="e">
        <f t="array" ref="BF17">IF(INDEX(Data!CN:CN,$B17)=0,#N/A,INDEX(Data!CN:CN,$B17)-Data!CN$2+INDEX($A17:BE17,,MAX(ISNUMBER($D17:BE17)*COLUMN($D17:BE17))))</f>
        <v>#N/A</v>
      </c>
      <c r="BG17" s="2" t="e">
        <f t="array" ref="BG17">IF(INDEX(Data!CO:CO,$B17)=0,#N/A,INDEX(Data!CO:CO,$B17)-Data!CO$2+INDEX($A17:BF17,,MAX(ISNUMBER($D17:BF17)*COLUMN($D17:BF17))))</f>
        <v>#N/A</v>
      </c>
      <c r="BH17" s="2" t="e">
        <f t="array" ref="BH17">IF(INDEX(Data!CP:CP,$B17)=0,#N/A,INDEX(Data!CP:CP,$B17)-Data!CP$2+INDEX($A17:BG17,,MAX(ISNUMBER($D17:BG17)*COLUMN($D17:BG17))))</f>
        <v>#N/A</v>
      </c>
      <c r="BI17" s="2" t="e">
        <f t="array" ref="BI17">IF(INDEX(Data!CQ:CQ,$B17)=0,#N/A,INDEX(Data!CQ:CQ,$B17)-Data!CQ$2+INDEX($A17:BH17,,MAX(ISNUMBER($D17:BH17)*COLUMN($D17:BH17))))</f>
        <v>#N/A</v>
      </c>
      <c r="BJ17" s="2" t="e">
        <f t="array" ref="BJ17">IF(INDEX(Data!CR:CR,$B17)=0,#N/A,INDEX(Data!CR:CR,$B17)-Data!CR$2+INDEX($A17:BI17,,MAX(ISNUMBER($D17:BI17)*COLUMN($D17:BI17))))</f>
        <v>#N/A</v>
      </c>
      <c r="BK17" s="2" t="e">
        <f t="array" ref="BK17">IF(INDEX(Data!CS:CS,$B17)=0,#N/A,INDEX(Data!CS:CS,$B17)-Data!CS$2+INDEX($A17:BJ17,,MAX(ISNUMBER($D17:BJ17)*COLUMN($D17:BJ17))))</f>
        <v>#N/A</v>
      </c>
      <c r="BL17" s="2" t="e">
        <f t="array" ref="BL17">IF(INDEX(Data!CT:CT,$B17)=0,#N/A,INDEX(Data!CT:CT,$B17)-Data!CT$2+INDEX($A17:BK17,,MAX(ISNUMBER($D17:BK17)*COLUMN($D17:BK17))))</f>
        <v>#N/A</v>
      </c>
      <c r="BM17" s="2" t="e">
        <f t="array" ref="BM17">IF(INDEX(Data!CU:CU,$B17)=0,#N/A,INDEX(Data!CU:CU,$B17)-Data!CU$2+INDEX($A17:BL17,,MAX(ISNUMBER($D17:BL17)*COLUMN($D17:BL17))))</f>
        <v>#N/A</v>
      </c>
      <c r="BN17" s="2" t="e">
        <f t="array" ref="BN17">IF(INDEX(Data!CV:CV,$B17)=0,#N/A,INDEX(Data!CV:CV,$B17)-Data!CV$2+INDEX($A17:BM17,,MAX(ISNUMBER($D17:BM17)*COLUMN($D17:BM17))))</f>
        <v>#N/A</v>
      </c>
      <c r="BO17" s="2" t="e">
        <f t="array" ref="BO17">IF(INDEX(Data!CW:CW,$B17)=0,#N/A,INDEX(Data!CW:CW,$B17)-Data!CW$2+INDEX($A17:BN17,,MAX(ISNUMBER($D17:BN17)*COLUMN($D17:BN17))))</f>
        <v>#N/A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Johannes Petz</v>
      </c>
      <c r="B18" s="2">
        <f>MATCH(A18,Data!AJ:AJ,0)</f>
        <v>86</v>
      </c>
      <c r="C18" s="2">
        <f ca="1">COUNTIF(OFFSET(Data!$AM$1:$DC$71,B18-1,0,1),"&gt;0")</f>
        <v>28</v>
      </c>
      <c r="D18" s="2">
        <v>0</v>
      </c>
      <c r="E18" s="2">
        <f t="array" ref="E18">IF(INDEX(Data!AM:AM,$B18)=0,#N/A,INDEX(Data!AM:AM,$B18)-Data!AM$2+INDEX($A18:D18,,MAX(ISNUMBER($D18:D18)*COLUMN($D18:D18))))</f>
        <v>0</v>
      </c>
      <c r="F18" s="2">
        <f t="array" ref="F18">IF(INDEX(Data!AN:AN,$B18)=0,#N/A,INDEX(Data!AN:AN,$B18)-Data!AN$2+INDEX($A18:E18,,MAX(ISNUMBER($D18:E18)*COLUMN($D18:E18))))</f>
        <v>0</v>
      </c>
      <c r="G18" s="2">
        <f t="array" ref="G18">IF(INDEX(Data!AO:AO,$B18)=0,#N/A,INDEX(Data!AO:AO,$B18)-Data!AO$2+INDEX($A18:F18,,MAX(ISNUMBER($D18:F18)*COLUMN($D18:F18))))</f>
        <v>0</v>
      </c>
      <c r="H18" s="2">
        <f t="array" ref="H18">IF(INDEX(Data!AP:AP,$B18)=0,#N/A,INDEX(Data!AP:AP,$B18)-Data!AP$2+INDEX($A18:G18,,MAX(ISNUMBER($D18:G18)*COLUMN($D18:G18))))</f>
        <v>0</v>
      </c>
      <c r="I18" s="2">
        <f t="array" ref="I18">IF(INDEX(Data!AQ:AQ,$B18)=0,#N/A,INDEX(Data!AQ:AQ,$B18)-Data!AQ$2+INDEX($A18:H18,,MAX(ISNUMBER($D18:H18)*COLUMN($D18:H18))))</f>
        <v>1</v>
      </c>
      <c r="J18" s="2">
        <f t="array" ref="J18">IF(INDEX(Data!AR:AR,$B18)=0,#N/A,INDEX(Data!AR:AR,$B18)-Data!AR$2+INDEX($A18:I18,,MAX(ISNUMBER($D18:I18)*COLUMN($D18:I18))))</f>
        <v>0</v>
      </c>
      <c r="K18" s="2">
        <f t="array" ref="K18">IF(INDEX(Data!AS:AS,$B18)=0,#N/A,INDEX(Data!AS:AS,$B18)-Data!AS$2+INDEX($A18:J18,,MAX(ISNUMBER($D18:J18)*COLUMN($D18:J18))))</f>
        <v>-1</v>
      </c>
      <c r="L18" s="2">
        <f t="array" ref="L18">IF(INDEX(Data!AT:AT,$B18)=0,#N/A,INDEX(Data!AT:AT,$B18)-Data!AT$2+INDEX($A18:K18,,MAX(ISNUMBER($D18:K18)*COLUMN($D18:K18))))</f>
        <v>-2</v>
      </c>
      <c r="M18" s="2">
        <f t="array" ref="M18">IF(INDEX(Data!AU:AU,$B18)=0,#N/A,INDEX(Data!AU:AU,$B18)-Data!AU$2+INDEX($A18:L18,,MAX(ISNUMBER($D18:L18)*COLUMN($D18:L18))))</f>
        <v>-2</v>
      </c>
      <c r="N18" s="2">
        <f t="array" ref="N18">IF(INDEX(Data!AV:AV,$B18)=0,#N/A,INDEX(Data!AV:AV,$B18)-Data!AV$2+INDEX($A18:M18,,MAX(ISNUMBER($D18:M18)*COLUMN($D18:M18))))</f>
        <v>-1</v>
      </c>
      <c r="O18" s="2">
        <f t="array" ref="O18">IF(INDEX(Data!AW:AW,$B18)=0,#N/A,INDEX(Data!AW:AW,$B18)-Data!AW$2+INDEX($A18:N18,,MAX(ISNUMBER($D18:N18)*COLUMN($D18:N18))))</f>
        <v>-1</v>
      </c>
      <c r="P18" s="2">
        <f t="array" ref="P18">IF(INDEX(Data!AX:AX,$B18)=0,#N/A,INDEX(Data!AX:AX,$B18)-Data!AX$2+INDEX($A18:O18,,MAX(ISNUMBER($D18:O18)*COLUMN($D18:O18))))</f>
        <v>-2</v>
      </c>
      <c r="Q18" s="2">
        <f t="array" ref="Q18">IF(INDEX(Data!AY:AY,$B18)=0,#N/A,INDEX(Data!AY:AY,$B18)-Data!AY$2+INDEX($A18:P18,,MAX(ISNUMBER($D18:P18)*COLUMN($D18:P18))))</f>
        <v>-2</v>
      </c>
      <c r="R18" s="2">
        <f t="array" ref="R18">IF(INDEX(Data!AZ:AZ,$B18)=0,#N/A,INDEX(Data!AZ:AZ,$B18)-Data!AZ$2+INDEX($A18:Q18,,MAX(ISNUMBER($D18:Q18)*COLUMN($D18:Q18))))</f>
        <v>-1</v>
      </c>
      <c r="S18" s="2">
        <f t="array" ref="S18">IF(INDEX(Data!BA:BA,$B18)=0,#N/A,INDEX(Data!BA:BA,$B18)-Data!BA$2+INDEX($A18:R18,,MAX(ISNUMBER($D18:R18)*COLUMN($D18:R18))))</f>
        <v>-1</v>
      </c>
      <c r="T18" s="2">
        <f t="array" ref="T18">IF(INDEX(Data!BB:BB,$B18)=0,#N/A,INDEX(Data!BB:BB,$B18)-Data!BB$2+INDEX($A18:S18,,MAX(ISNUMBER($D18:S18)*COLUMN($D18:S18))))</f>
        <v>-2</v>
      </c>
      <c r="U18" s="2">
        <f t="array" ref="U18">IF(INDEX(Data!BC:BC,$B18)=0,#N/A,INDEX(Data!BC:BC,$B18)-Data!BC$2+INDEX($A18:T18,,MAX(ISNUMBER($D18:T18)*COLUMN($D18:T18))))</f>
        <v>-2</v>
      </c>
      <c r="V18" s="2">
        <f t="array" ref="V18">IF(INDEX(Data!BD:BD,$B18)=0,#N/A,INDEX(Data!BD:BD,$B18)-Data!BD$2+INDEX($A18:U18,,MAX(ISNUMBER($D18:U18)*COLUMN($D18:U18))))</f>
        <v>-2</v>
      </c>
      <c r="W18" s="2">
        <f t="array" ref="W18">IF(INDEX(Data!BE:BE,$B18)=0,#N/A,INDEX(Data!BE:BE,$B18)-Data!BE$2+INDEX($A18:V18,,MAX(ISNUMBER($D18:V18)*COLUMN($D18:V18))))</f>
        <v>-2</v>
      </c>
      <c r="X18" s="2">
        <f t="array" ref="X18">IF(INDEX(Data!BF:BF,$B18)=0,#N/A,INDEX(Data!BF:BF,$B18)-Data!BF$2+INDEX($A18:W18,,MAX(ISNUMBER($D18:W18)*COLUMN($D18:W18))))</f>
        <v>-2</v>
      </c>
      <c r="Y18" s="2">
        <f t="array" ref="Y18">IF(INDEX(Data!BG:BG,$B18)=0,#N/A,INDEX(Data!BG:BG,$B18)-Data!BG$2+INDEX($A18:X18,,MAX(ISNUMBER($D18:X18)*COLUMN($D18:X18))))</f>
        <v>-2</v>
      </c>
      <c r="Z18" s="2">
        <f t="array" ref="Z18">IF(INDEX(Data!BH:BH,$B18)=0,#N/A,INDEX(Data!BH:BH,$B18)-Data!BH$2+INDEX($A18:Y18,,MAX(ISNUMBER($D18:Y18)*COLUMN($D18:Y18))))</f>
        <v>-2</v>
      </c>
      <c r="AA18" s="2">
        <f t="array" ref="AA18">IF(INDEX(Data!BI:BI,$B18)=0,#N/A,INDEX(Data!BI:BI,$B18)-Data!BI$2+INDEX($A18:Z18,,MAX(ISNUMBER($D18:Z18)*COLUMN($D18:Z18))))</f>
        <v>-2</v>
      </c>
      <c r="AB18" s="2">
        <f t="array" ref="AB18">IF(INDEX(Data!BJ:BJ,$B18)=0,#N/A,INDEX(Data!BJ:BJ,$B18)-Data!BJ$2+INDEX($A18:AA18,,MAX(ISNUMBER($D18:AA18)*COLUMN($D18:AA18))))</f>
        <v>-2</v>
      </c>
      <c r="AC18" s="2">
        <f t="array" ref="AC18">IF(INDEX(Data!BK:BK,$B18)=0,#N/A,INDEX(Data!BK:BK,$B18)-Data!BK$2+INDEX($A18:AB18,,MAX(ISNUMBER($D18:AB18)*COLUMN($D18:AB18))))</f>
        <v>-2</v>
      </c>
      <c r="AD18" s="2">
        <f t="array" ref="AD18">IF(INDEX(Data!BL:BL,$B18)=0,#N/A,INDEX(Data!BL:BL,$B18)-Data!BL$2+INDEX($A18:AC18,,MAX(ISNUMBER($D18:AC18)*COLUMN($D18:AC18))))</f>
        <v>-3</v>
      </c>
      <c r="AE18" s="2">
        <f t="array" ref="AE18">IF(INDEX(Data!BM:BM,$B18)=0,#N/A,INDEX(Data!BM:BM,$B18)-Data!BM$2+INDEX($A18:AD18,,MAX(ISNUMBER($D18:AD18)*COLUMN($D18:AD18))))</f>
        <v>-1</v>
      </c>
      <c r="AF18" s="2">
        <f t="array" ref="AF18">IF(INDEX(Data!BN:BN,$B18)=0,#N/A,INDEX(Data!BN:BN,$B18)-Data!BN$2+INDEX($A18:AE18,,MAX(ISNUMBER($D18:AE18)*COLUMN($D18:AE18))))</f>
        <v>-1</v>
      </c>
      <c r="AG18" s="2" t="e">
        <f t="array" ref="AG18">IF(INDEX(Data!BO:BO,$B18)=0,#N/A,INDEX(Data!BO:BO,$B18)-Data!BO$2+INDEX($A18:AF18,,MAX(ISNUMBER($D18:AF18)*COLUMN($D18:AF18))))</f>
        <v>#N/A</v>
      </c>
      <c r="AH18" s="2" t="e">
        <f t="array" ref="AH18">IF(INDEX(Data!BP:BP,$B18)=0,#N/A,INDEX(Data!BP:BP,$B18)-Data!BP$2+INDEX($A18:AG18,,MAX(ISNUMBER($D18:AG18)*COLUMN($D18:AG18))))</f>
        <v>#N/A</v>
      </c>
      <c r="AI18" s="2" t="e">
        <f t="array" ref="AI18">IF(INDEX(Data!BQ:BQ,$B18)=0,#N/A,INDEX(Data!BQ:BQ,$B18)-Data!BQ$2+INDEX($A18:AH18,,MAX(ISNUMBER($D18:AH18)*COLUMN($D18:AH18))))</f>
        <v>#N/A</v>
      </c>
      <c r="AJ18" s="2" t="e">
        <f t="array" ref="AJ18">IF(INDEX(Data!BR:BR,$B18)=0,#N/A,INDEX(Data!BR:BR,$B18)-Data!BR$2+INDEX($A18:AI18,,MAX(ISNUMBER($D18:AI18)*COLUMN($D18:AI18))))</f>
        <v>#N/A</v>
      </c>
      <c r="AK18" s="2" t="e">
        <f t="array" ref="AK18">IF(INDEX(Data!BS:BS,$B18)=0,#N/A,INDEX(Data!BS:BS,$B18)-Data!BS$2+INDEX($A18:AJ18,,MAX(ISNUMBER($D18:AJ18)*COLUMN($D18:AJ18))))</f>
        <v>#N/A</v>
      </c>
      <c r="AL18" s="2" t="e">
        <f t="array" ref="AL18">IF(INDEX(Data!BT:BT,$B18)=0,#N/A,INDEX(Data!BT:BT,$B18)-Data!BT$2+INDEX($A18:AK18,,MAX(ISNUMBER($D18:AK18)*COLUMN($D18:AK18))))</f>
        <v>#N/A</v>
      </c>
      <c r="AM18" s="2" t="e">
        <f t="array" ref="AM18">IF(INDEX(Data!BU:BU,$B18)=0,#N/A,INDEX(Data!BU:BU,$B18)-Data!BU$2+INDEX($A18:AL18,,MAX(ISNUMBER($D18:AL18)*COLUMN($D18:AL18))))</f>
        <v>#N/A</v>
      </c>
      <c r="AN18" s="2" t="e">
        <f t="array" ref="AN18">IF(INDEX(Data!BV:BV,$B18)=0,#N/A,INDEX(Data!BV:BV,$B18)-Data!BV$2+INDEX($A18:AM18,,MAX(ISNUMBER($D18:AM18)*COLUMN($D18:AM18))))</f>
        <v>#N/A</v>
      </c>
      <c r="AO18" s="2" t="e">
        <f t="array" ref="AO18">IF(INDEX(Data!BW:BW,$B18)=0,#N/A,INDEX(Data!BW:BW,$B18)-Data!BW$2+INDEX($A18:AN18,,MAX(ISNUMBER($D18:AN18)*COLUMN($D18:AN18))))</f>
        <v>#N/A</v>
      </c>
      <c r="AP18" s="2" t="e">
        <f t="array" ref="AP18">IF(INDEX(Data!BX:BX,$B18)=0,#N/A,INDEX(Data!BX:BX,$B18)-Data!BX$2+INDEX($A18:AO18,,MAX(ISNUMBER($D18:AO18)*COLUMN($D18:AO18))))</f>
        <v>#N/A</v>
      </c>
      <c r="AQ18" s="2" t="e">
        <f t="array" ref="AQ18">IF(INDEX(Data!BY:BY,$B18)=0,#N/A,INDEX(Data!BY:BY,$B18)-Data!BY$2+INDEX($A18:AP18,,MAX(ISNUMBER($D18:AP18)*COLUMN($D18:AP18))))</f>
        <v>#N/A</v>
      </c>
      <c r="AR18" s="2" t="e">
        <f t="array" ref="AR18">IF(INDEX(Data!BZ:BZ,$B18)=0,#N/A,INDEX(Data!BZ:BZ,$B18)-Data!BZ$2+INDEX($A18:AQ18,,MAX(ISNUMBER($D18:AQ18)*COLUMN($D18:AQ18))))</f>
        <v>#N/A</v>
      </c>
      <c r="AS18" s="2" t="e">
        <f t="array" ref="AS18">IF(INDEX(Data!CA:CA,$B18)=0,#N/A,INDEX(Data!CA:CA,$B18)-Data!CA$2+INDEX($A18:AR18,,MAX(ISNUMBER($D18:AR18)*COLUMN($D18:AR18))))</f>
        <v>#N/A</v>
      </c>
      <c r="AT18" s="2" t="e">
        <f t="array" ref="AT18">IF(INDEX(Data!CB:CB,$B18)=0,#N/A,INDEX(Data!CB:CB,$B18)-Data!CB$2+INDEX($A18:AS18,,MAX(ISNUMBER($D18:AS18)*COLUMN($D18:AS18))))</f>
        <v>#N/A</v>
      </c>
      <c r="AU18" s="2" t="e">
        <f t="array" ref="AU18">IF(INDEX(Data!CC:CC,$B18)=0,#N/A,INDEX(Data!CC:CC,$B18)-Data!CC$2+INDEX($A18:AT18,,MAX(ISNUMBER($D18:AT18)*COLUMN($D18:AT18))))</f>
        <v>#N/A</v>
      </c>
      <c r="AV18" s="2" t="e">
        <f t="array" ref="AV18">IF(INDEX(Data!CD:CD,$B18)=0,#N/A,INDEX(Data!CD:CD,$B18)-Data!CD$2+INDEX($A18:AU18,,MAX(ISNUMBER($D18:AU18)*COLUMN($D18:AU18))))</f>
        <v>#N/A</v>
      </c>
      <c r="AW18" s="2" t="e">
        <f t="array" ref="AW18">IF(INDEX(Data!CE:CE,$B18)=0,#N/A,INDEX(Data!CE:CE,$B18)-Data!CE$2+INDEX($A18:AV18,,MAX(ISNUMBER($D18:AV18)*COLUMN($D18:AV18))))</f>
        <v>#N/A</v>
      </c>
      <c r="AX18" s="2" t="e">
        <f t="array" ref="AX18">IF(INDEX(Data!CF:CF,$B18)=0,#N/A,INDEX(Data!CF:CF,$B18)-Data!CF$2+INDEX($A18:AW18,,MAX(ISNUMBER($D18:AW18)*COLUMN($D18:AW18))))</f>
        <v>#N/A</v>
      </c>
      <c r="AY18" s="2" t="e">
        <f t="array" ref="AY18">IF(INDEX(Data!CG:CG,$B18)=0,#N/A,INDEX(Data!CG:CG,$B18)-Data!CG$2+INDEX($A18:AX18,,MAX(ISNUMBER($D18:AX18)*COLUMN($D18:AX18))))</f>
        <v>#N/A</v>
      </c>
      <c r="AZ18" s="2" t="e">
        <f t="array" ref="AZ18">IF(INDEX(Data!CH:CH,$B18)=0,#N/A,INDEX(Data!CH:CH,$B18)-Data!CH$2+INDEX($A18:AY18,,MAX(ISNUMBER($D18:AY18)*COLUMN($D18:AY18))))</f>
        <v>#N/A</v>
      </c>
      <c r="BA18" s="2" t="e">
        <f t="array" ref="BA18">IF(INDEX(Data!CI:CI,$B18)=0,#N/A,INDEX(Data!CI:CI,$B18)-Data!CI$2+INDEX($A18:AZ18,,MAX(ISNUMBER($D18:AZ18)*COLUMN($D18:AZ18))))</f>
        <v>#N/A</v>
      </c>
      <c r="BB18" s="2" t="e">
        <f t="array" ref="BB18">IF(INDEX(Data!CJ:CJ,$B18)=0,#N/A,INDEX(Data!CJ:CJ,$B18)-Data!CJ$2+INDEX($A18:BA18,,MAX(ISNUMBER($D18:BA18)*COLUMN($D18:BA18))))</f>
        <v>#N/A</v>
      </c>
      <c r="BC18" s="2" t="e">
        <f t="array" ref="BC18">IF(INDEX(Data!CK:CK,$B18)=0,#N/A,INDEX(Data!CK:CK,$B18)-Data!CK$2+INDEX($A18:BB18,,MAX(ISNUMBER($D18:BB18)*COLUMN($D18:BB18))))</f>
        <v>#N/A</v>
      </c>
      <c r="BD18" s="2" t="e">
        <f t="array" ref="BD18">IF(INDEX(Data!CL:CL,$B18)=0,#N/A,INDEX(Data!CL:CL,$B18)-Data!CL$2+INDEX($A18:BC18,,MAX(ISNUMBER($D18:BC18)*COLUMN($D18:BC18))))</f>
        <v>#N/A</v>
      </c>
      <c r="BE18" s="2" t="e">
        <f t="array" ref="BE18">IF(INDEX(Data!CM:CM,$B18)=0,#N/A,INDEX(Data!CM:CM,$B18)-Data!CM$2+INDEX($A18:BD18,,MAX(ISNUMBER($D18:BD18)*COLUMN($D18:BD18))))</f>
        <v>#N/A</v>
      </c>
      <c r="BF18" s="2" t="e">
        <f t="array" ref="BF18">IF(INDEX(Data!CN:CN,$B18)=0,#N/A,INDEX(Data!CN:CN,$B18)-Data!CN$2+INDEX($A18:BE18,,MAX(ISNUMBER($D18:BE18)*COLUMN($D18:BE18))))</f>
        <v>#N/A</v>
      </c>
      <c r="BG18" s="2" t="e">
        <f t="array" ref="BG18">IF(INDEX(Data!CO:CO,$B18)=0,#N/A,INDEX(Data!CO:CO,$B18)-Data!CO$2+INDEX($A18:BF18,,MAX(ISNUMBER($D18:BF18)*COLUMN($D18:BF18))))</f>
        <v>#N/A</v>
      </c>
      <c r="BH18" s="2" t="e">
        <f t="array" ref="BH18">IF(INDEX(Data!CP:CP,$B18)=0,#N/A,INDEX(Data!CP:CP,$B18)-Data!CP$2+INDEX($A18:BG18,,MAX(ISNUMBER($D18:BG18)*COLUMN($D18:BG18))))</f>
        <v>#N/A</v>
      </c>
      <c r="BI18" s="2" t="e">
        <f t="array" ref="BI18">IF(INDEX(Data!CQ:CQ,$B18)=0,#N/A,INDEX(Data!CQ:CQ,$B18)-Data!CQ$2+INDEX($A18:BH18,,MAX(ISNUMBER($D18:BH18)*COLUMN($D18:BH18))))</f>
        <v>#N/A</v>
      </c>
      <c r="BJ18" s="2" t="e">
        <f t="array" ref="BJ18">IF(INDEX(Data!CR:CR,$B18)=0,#N/A,INDEX(Data!CR:CR,$B18)-Data!CR$2+INDEX($A18:BI18,,MAX(ISNUMBER($D18:BI18)*COLUMN($D18:BI18))))</f>
        <v>#N/A</v>
      </c>
      <c r="BK18" s="2" t="e">
        <f t="array" ref="BK18">IF(INDEX(Data!CS:CS,$B18)=0,#N/A,INDEX(Data!CS:CS,$B18)-Data!CS$2+INDEX($A18:BJ18,,MAX(ISNUMBER($D18:BJ18)*COLUMN($D18:BJ18))))</f>
        <v>#N/A</v>
      </c>
      <c r="BL18" s="2" t="e">
        <f t="array" ref="BL18">IF(INDEX(Data!CT:CT,$B18)=0,#N/A,INDEX(Data!CT:CT,$B18)-Data!CT$2+INDEX($A18:BK18,,MAX(ISNUMBER($D18:BK18)*COLUMN($D18:BK18))))</f>
        <v>#N/A</v>
      </c>
      <c r="BM18" s="2" t="e">
        <f t="array" ref="BM18">IF(INDEX(Data!CU:CU,$B18)=0,#N/A,INDEX(Data!CU:CU,$B18)-Data!CU$2+INDEX($A18:BL18,,MAX(ISNUMBER($D18:BL18)*COLUMN($D18:BL18))))</f>
        <v>#N/A</v>
      </c>
      <c r="BN18" s="2" t="e">
        <f t="array" ref="BN18">IF(INDEX(Data!CV:CV,$B18)=0,#N/A,INDEX(Data!CV:CV,$B18)-Data!CV$2+INDEX($A18:BM18,,MAX(ISNUMBER($D18:BM18)*COLUMN($D18:BM18))))</f>
        <v>#N/A</v>
      </c>
      <c r="BO18" s="2" t="e">
        <f t="array" ref="BO18">IF(INDEX(Data!CW:CW,$B18)=0,#N/A,INDEX(Data!CW:CW,$B18)-Data!CW$2+INDEX($A18:BN18,,MAX(ISNUMBER($D18:BN18)*COLUMN($D18:BN18))))</f>
        <v>#N/A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David Wojak</v>
      </c>
      <c r="B19" s="2">
        <f>MATCH(A19,Data!AJ:AJ,0)</f>
        <v>87</v>
      </c>
      <c r="C19" s="2">
        <f ca="1">COUNTIF(OFFSET(Data!$AM$1:$DC$71,B19-1,0,1),"&gt;0")</f>
        <v>28</v>
      </c>
      <c r="D19" s="2">
        <v>0</v>
      </c>
      <c r="E19" s="2">
        <f t="array" ref="E19">IF(INDEX(Data!AM:AM,$B19)=0,#N/A,INDEX(Data!AM:AM,$B19)-Data!AM$2+INDEX($A19:D19,,MAX(ISNUMBER($D19:D19)*COLUMN($D19:D19))))</f>
        <v>1</v>
      </c>
      <c r="F19" s="2">
        <f t="array" ref="F19">IF(INDEX(Data!AN:AN,$B19)=0,#N/A,INDEX(Data!AN:AN,$B19)-Data!AN$2+INDEX($A19:E19,,MAX(ISNUMBER($D19:E19)*COLUMN($D19:E19))))</f>
        <v>1</v>
      </c>
      <c r="G19" s="2">
        <f t="array" ref="G19">IF(INDEX(Data!AO:AO,$B19)=0,#N/A,INDEX(Data!AO:AO,$B19)-Data!AO$2+INDEX($A19:F19,,MAX(ISNUMBER($D19:F19)*COLUMN($D19:F19))))</f>
        <v>1</v>
      </c>
      <c r="H19" s="2">
        <f t="array" ref="H19">IF(INDEX(Data!AP:AP,$B19)=0,#N/A,INDEX(Data!AP:AP,$B19)-Data!AP$2+INDEX($A19:G19,,MAX(ISNUMBER($D19:G19)*COLUMN($D19:G19))))</f>
        <v>1</v>
      </c>
      <c r="I19" s="2">
        <f t="array" ref="I19">IF(INDEX(Data!AQ:AQ,$B19)=0,#N/A,INDEX(Data!AQ:AQ,$B19)-Data!AQ$2+INDEX($A19:H19,,MAX(ISNUMBER($D19:H19)*COLUMN($D19:H19))))</f>
        <v>0</v>
      </c>
      <c r="J19" s="2">
        <f t="array" ref="J19">IF(INDEX(Data!AR:AR,$B19)=0,#N/A,INDEX(Data!AR:AR,$B19)-Data!AR$2+INDEX($A19:I19,,MAX(ISNUMBER($D19:I19)*COLUMN($D19:I19))))</f>
        <v>-1</v>
      </c>
      <c r="K19" s="2">
        <f t="array" ref="K19">IF(INDEX(Data!AS:AS,$B19)=0,#N/A,INDEX(Data!AS:AS,$B19)-Data!AS$2+INDEX($A19:J19,,MAX(ISNUMBER($D19:J19)*COLUMN($D19:J19))))</f>
        <v>-1</v>
      </c>
      <c r="L19" s="2">
        <f t="array" ref="L19">IF(INDEX(Data!AT:AT,$B19)=0,#N/A,INDEX(Data!AT:AT,$B19)-Data!AT$2+INDEX($A19:K19,,MAX(ISNUMBER($D19:K19)*COLUMN($D19:K19))))</f>
        <v>-1</v>
      </c>
      <c r="M19" s="2">
        <f t="array" ref="M19">IF(INDEX(Data!AU:AU,$B19)=0,#N/A,INDEX(Data!AU:AU,$B19)-Data!AU$2+INDEX($A19:L19,,MAX(ISNUMBER($D19:L19)*COLUMN($D19:L19))))</f>
        <v>-1</v>
      </c>
      <c r="N19" s="2">
        <f t="array" ref="N19">IF(INDEX(Data!AV:AV,$B19)=0,#N/A,INDEX(Data!AV:AV,$B19)-Data!AV$2+INDEX($A19:M19,,MAX(ISNUMBER($D19:M19)*COLUMN($D19:M19))))</f>
        <v>-1</v>
      </c>
      <c r="O19" s="2">
        <f t="array" ref="O19">IF(INDEX(Data!AW:AW,$B19)=0,#N/A,INDEX(Data!AW:AW,$B19)-Data!AW$2+INDEX($A19:N19,,MAX(ISNUMBER($D19:N19)*COLUMN($D19:N19))))</f>
        <v>-1</v>
      </c>
      <c r="P19" s="2">
        <f t="array" ref="P19">IF(INDEX(Data!AX:AX,$B19)=0,#N/A,INDEX(Data!AX:AX,$B19)-Data!AX$2+INDEX($A19:O19,,MAX(ISNUMBER($D19:O19)*COLUMN($D19:O19))))</f>
        <v>-1</v>
      </c>
      <c r="Q19" s="2">
        <f t="array" ref="Q19">IF(INDEX(Data!AY:AY,$B19)=0,#N/A,INDEX(Data!AY:AY,$B19)-Data!AY$2+INDEX($A19:P19,,MAX(ISNUMBER($D19:P19)*COLUMN($D19:P19))))</f>
        <v>-1</v>
      </c>
      <c r="R19" s="2">
        <f t="array" ref="R19">IF(INDEX(Data!AZ:AZ,$B19)=0,#N/A,INDEX(Data!AZ:AZ,$B19)-Data!AZ$2+INDEX($A19:Q19,,MAX(ISNUMBER($D19:Q19)*COLUMN($D19:Q19))))</f>
        <v>0</v>
      </c>
      <c r="S19" s="2">
        <f t="array" ref="S19">IF(INDEX(Data!BA:BA,$B19)=0,#N/A,INDEX(Data!BA:BA,$B19)-Data!BA$2+INDEX($A19:R19,,MAX(ISNUMBER($D19:R19)*COLUMN($D19:R19))))</f>
        <v>1</v>
      </c>
      <c r="T19" s="2">
        <f t="array" ref="T19">IF(INDEX(Data!BB:BB,$B19)=0,#N/A,INDEX(Data!BB:BB,$B19)-Data!BB$2+INDEX($A19:S19,,MAX(ISNUMBER($D19:S19)*COLUMN($D19:S19))))</f>
        <v>1</v>
      </c>
      <c r="U19" s="2">
        <f t="array" ref="U19">IF(INDEX(Data!BC:BC,$B19)=0,#N/A,INDEX(Data!BC:BC,$B19)-Data!BC$2+INDEX($A19:T19,,MAX(ISNUMBER($D19:T19)*COLUMN($D19:T19))))</f>
        <v>1</v>
      </c>
      <c r="V19" s="2">
        <f t="array" ref="V19">IF(INDEX(Data!BD:BD,$B19)=0,#N/A,INDEX(Data!BD:BD,$B19)-Data!BD$2+INDEX($A19:U19,,MAX(ISNUMBER($D19:U19)*COLUMN($D19:U19))))</f>
        <v>1</v>
      </c>
      <c r="W19" s="2">
        <f t="array" ref="W19">IF(INDEX(Data!BE:BE,$B19)=0,#N/A,INDEX(Data!BE:BE,$B19)-Data!BE$2+INDEX($A19:V19,,MAX(ISNUMBER($D19:V19)*COLUMN($D19:V19))))</f>
        <v>1</v>
      </c>
      <c r="X19" s="2">
        <f t="array" ref="X19">IF(INDEX(Data!BF:BF,$B19)=0,#N/A,INDEX(Data!BF:BF,$B19)-Data!BF$2+INDEX($A19:W19,,MAX(ISNUMBER($D19:W19)*COLUMN($D19:W19))))</f>
        <v>1</v>
      </c>
      <c r="Y19" s="2">
        <f t="array" ref="Y19">IF(INDEX(Data!BG:BG,$B19)=0,#N/A,INDEX(Data!BG:BG,$B19)-Data!BG$2+INDEX($A19:X19,,MAX(ISNUMBER($D19:X19)*COLUMN($D19:X19))))</f>
        <v>2</v>
      </c>
      <c r="Z19" s="2">
        <f t="array" ref="Z19">IF(INDEX(Data!BH:BH,$B19)=0,#N/A,INDEX(Data!BH:BH,$B19)-Data!BH$2+INDEX($A19:Y19,,MAX(ISNUMBER($D19:Y19)*COLUMN($D19:Y19))))</f>
        <v>2</v>
      </c>
      <c r="AA19" s="2">
        <f t="array" ref="AA19">IF(INDEX(Data!BI:BI,$B19)=0,#N/A,INDEX(Data!BI:BI,$B19)-Data!BI$2+INDEX($A19:Z19,,MAX(ISNUMBER($D19:Z19)*COLUMN($D19:Z19))))</f>
        <v>2</v>
      </c>
      <c r="AB19" s="2">
        <f t="array" ref="AB19">IF(INDEX(Data!BJ:BJ,$B19)=0,#N/A,INDEX(Data!BJ:BJ,$B19)-Data!BJ$2+INDEX($A19:AA19,,MAX(ISNUMBER($D19:AA19)*COLUMN($D19:AA19))))</f>
        <v>2</v>
      </c>
      <c r="AC19" s="2">
        <f t="array" ref="AC19">IF(INDEX(Data!BK:BK,$B19)=0,#N/A,INDEX(Data!BK:BK,$B19)-Data!BK$2+INDEX($A19:AB19,,MAX(ISNUMBER($D19:AB19)*COLUMN($D19:AB19))))</f>
        <v>1</v>
      </c>
      <c r="AD19" s="2">
        <f t="array" ref="AD19">IF(INDEX(Data!BL:BL,$B19)=0,#N/A,INDEX(Data!BL:BL,$B19)-Data!BL$2+INDEX($A19:AC19,,MAX(ISNUMBER($D19:AC19)*COLUMN($D19:AC19))))</f>
        <v>1</v>
      </c>
      <c r="AE19" s="2">
        <f t="array" ref="AE19">IF(INDEX(Data!BM:BM,$B19)=0,#N/A,INDEX(Data!BM:BM,$B19)-Data!BM$2+INDEX($A19:AD19,,MAX(ISNUMBER($D19:AD19)*COLUMN($D19:AD19))))</f>
        <v>1</v>
      </c>
      <c r="AF19" s="2">
        <f t="array" ref="AF19">IF(INDEX(Data!BN:BN,$B19)=0,#N/A,INDEX(Data!BN:BN,$B19)-Data!BN$2+INDEX($A19:AE19,,MAX(ISNUMBER($D19:AE19)*COLUMN($D19:AE19))))</f>
        <v>1</v>
      </c>
      <c r="AG19" s="2" t="e">
        <f t="array" ref="AG19">IF(INDEX(Data!BO:BO,$B19)=0,#N/A,INDEX(Data!BO:BO,$B19)-Data!BO$2+INDEX($A19:AF19,,MAX(ISNUMBER($D19:AF19)*COLUMN($D19:AF19))))</f>
        <v>#N/A</v>
      </c>
      <c r="AH19" s="2" t="e">
        <f t="array" ref="AH19">IF(INDEX(Data!BP:BP,$B19)=0,#N/A,INDEX(Data!BP:BP,$B19)-Data!BP$2+INDEX($A19:AG19,,MAX(ISNUMBER($D19:AG19)*COLUMN($D19:AG19))))</f>
        <v>#N/A</v>
      </c>
      <c r="AI19" s="2" t="e">
        <f t="array" ref="AI19">IF(INDEX(Data!BQ:BQ,$B19)=0,#N/A,INDEX(Data!BQ:BQ,$B19)-Data!BQ$2+INDEX($A19:AH19,,MAX(ISNUMBER($D19:AH19)*COLUMN($D19:AH19))))</f>
        <v>#N/A</v>
      </c>
      <c r="AJ19" s="2" t="e">
        <f t="array" ref="AJ19">IF(INDEX(Data!BR:BR,$B19)=0,#N/A,INDEX(Data!BR:BR,$B19)-Data!BR$2+INDEX($A19:AI19,,MAX(ISNUMBER($D19:AI19)*COLUMN($D19:AI19))))</f>
        <v>#N/A</v>
      </c>
      <c r="AK19" s="2" t="e">
        <f t="array" ref="AK19">IF(INDEX(Data!BS:BS,$B19)=0,#N/A,INDEX(Data!BS:BS,$B19)-Data!BS$2+INDEX($A19:AJ19,,MAX(ISNUMBER($D19:AJ19)*COLUMN($D19:AJ19))))</f>
        <v>#N/A</v>
      </c>
      <c r="AL19" s="2" t="e">
        <f t="array" ref="AL19">IF(INDEX(Data!BT:BT,$B19)=0,#N/A,INDEX(Data!BT:BT,$B19)-Data!BT$2+INDEX($A19:AK19,,MAX(ISNUMBER($D19:AK19)*COLUMN($D19:AK19))))</f>
        <v>#N/A</v>
      </c>
      <c r="AM19" s="2" t="e">
        <f t="array" ref="AM19">IF(INDEX(Data!BU:BU,$B19)=0,#N/A,INDEX(Data!BU:BU,$B19)-Data!BU$2+INDEX($A19:AL19,,MAX(ISNUMBER($D19:AL19)*COLUMN($D19:AL19))))</f>
        <v>#N/A</v>
      </c>
      <c r="AN19" s="2" t="e">
        <f t="array" ref="AN19">IF(INDEX(Data!BV:BV,$B19)=0,#N/A,INDEX(Data!BV:BV,$B19)-Data!BV$2+INDEX($A19:AM19,,MAX(ISNUMBER($D19:AM19)*COLUMN($D19:AM19))))</f>
        <v>#N/A</v>
      </c>
      <c r="AO19" s="2" t="e">
        <f t="array" ref="AO19">IF(INDEX(Data!BW:BW,$B19)=0,#N/A,INDEX(Data!BW:BW,$B19)-Data!BW$2+INDEX($A19:AN19,,MAX(ISNUMBER($D19:AN19)*COLUMN($D19:AN19))))</f>
        <v>#N/A</v>
      </c>
      <c r="AP19" s="2" t="e">
        <f t="array" ref="AP19">IF(INDEX(Data!BX:BX,$B19)=0,#N/A,INDEX(Data!BX:BX,$B19)-Data!BX$2+INDEX($A19:AO19,,MAX(ISNUMBER($D19:AO19)*COLUMN($D19:AO19))))</f>
        <v>#N/A</v>
      </c>
      <c r="AQ19" s="2" t="e">
        <f t="array" ref="AQ19">IF(INDEX(Data!BY:BY,$B19)=0,#N/A,INDEX(Data!BY:BY,$B19)-Data!BY$2+INDEX($A19:AP19,,MAX(ISNUMBER($D19:AP19)*COLUMN($D19:AP19))))</f>
        <v>#N/A</v>
      </c>
      <c r="AR19" s="2" t="e">
        <f t="array" ref="AR19">IF(INDEX(Data!BZ:BZ,$B19)=0,#N/A,INDEX(Data!BZ:BZ,$B19)-Data!BZ$2+INDEX($A19:AQ19,,MAX(ISNUMBER($D19:AQ19)*COLUMN($D19:AQ19))))</f>
        <v>#N/A</v>
      </c>
      <c r="AS19" s="2" t="e">
        <f t="array" ref="AS19">IF(INDEX(Data!CA:CA,$B19)=0,#N/A,INDEX(Data!CA:CA,$B19)-Data!CA$2+INDEX($A19:AR19,,MAX(ISNUMBER($D19:AR19)*COLUMN($D19:AR19))))</f>
        <v>#N/A</v>
      </c>
      <c r="AT19" s="2" t="e">
        <f t="array" ref="AT19">IF(INDEX(Data!CB:CB,$B19)=0,#N/A,INDEX(Data!CB:CB,$B19)-Data!CB$2+INDEX($A19:AS19,,MAX(ISNUMBER($D19:AS19)*COLUMN($D19:AS19))))</f>
        <v>#N/A</v>
      </c>
      <c r="AU19" s="2" t="e">
        <f t="array" ref="AU19">IF(INDEX(Data!CC:CC,$B19)=0,#N/A,INDEX(Data!CC:CC,$B19)-Data!CC$2+INDEX($A19:AT19,,MAX(ISNUMBER($D19:AT19)*COLUMN($D19:AT19))))</f>
        <v>#N/A</v>
      </c>
      <c r="AV19" s="2" t="e">
        <f t="array" ref="AV19">IF(INDEX(Data!CD:CD,$B19)=0,#N/A,INDEX(Data!CD:CD,$B19)-Data!CD$2+INDEX($A19:AU19,,MAX(ISNUMBER($D19:AU19)*COLUMN($D19:AU19))))</f>
        <v>#N/A</v>
      </c>
      <c r="AW19" s="2" t="e">
        <f t="array" ref="AW19">IF(INDEX(Data!CE:CE,$B19)=0,#N/A,INDEX(Data!CE:CE,$B19)-Data!CE$2+INDEX($A19:AV19,,MAX(ISNUMBER($D19:AV19)*COLUMN($D19:AV19))))</f>
        <v>#N/A</v>
      </c>
      <c r="AX19" s="2" t="e">
        <f t="array" ref="AX19">IF(INDEX(Data!CF:CF,$B19)=0,#N/A,INDEX(Data!CF:CF,$B19)-Data!CF$2+INDEX($A19:AW19,,MAX(ISNUMBER($D19:AW19)*COLUMN($D19:AW19))))</f>
        <v>#N/A</v>
      </c>
      <c r="AY19" s="2" t="e">
        <f t="array" ref="AY19">IF(INDEX(Data!CG:CG,$B19)=0,#N/A,INDEX(Data!CG:CG,$B19)-Data!CG$2+INDEX($A19:AX19,,MAX(ISNUMBER($D19:AX19)*COLUMN($D19:AX19))))</f>
        <v>#N/A</v>
      </c>
      <c r="AZ19" s="2" t="e">
        <f t="array" ref="AZ19">IF(INDEX(Data!CH:CH,$B19)=0,#N/A,INDEX(Data!CH:CH,$B19)-Data!CH$2+INDEX($A19:AY19,,MAX(ISNUMBER($D19:AY19)*COLUMN($D19:AY19))))</f>
        <v>#N/A</v>
      </c>
      <c r="BA19" s="2" t="e">
        <f t="array" ref="BA19">IF(INDEX(Data!CI:CI,$B19)=0,#N/A,INDEX(Data!CI:CI,$B19)-Data!CI$2+INDEX($A19:AZ19,,MAX(ISNUMBER($D19:AZ19)*COLUMN($D19:AZ19))))</f>
        <v>#N/A</v>
      </c>
      <c r="BB19" s="2" t="e">
        <f t="array" ref="BB19">IF(INDEX(Data!CJ:CJ,$B19)=0,#N/A,INDEX(Data!CJ:CJ,$B19)-Data!CJ$2+INDEX($A19:BA19,,MAX(ISNUMBER($D19:BA19)*COLUMN($D19:BA19))))</f>
        <v>#N/A</v>
      </c>
      <c r="BC19" s="2" t="e">
        <f t="array" ref="BC19">IF(INDEX(Data!CK:CK,$B19)=0,#N/A,INDEX(Data!CK:CK,$B19)-Data!CK$2+INDEX($A19:BB19,,MAX(ISNUMBER($D19:BB19)*COLUMN($D19:BB19))))</f>
        <v>#N/A</v>
      </c>
      <c r="BD19" s="2" t="e">
        <f t="array" ref="BD19">IF(INDEX(Data!CL:CL,$B19)=0,#N/A,INDEX(Data!CL:CL,$B19)-Data!CL$2+INDEX($A19:BC19,,MAX(ISNUMBER($D19:BC19)*COLUMN($D19:BC19))))</f>
        <v>#N/A</v>
      </c>
      <c r="BE19" s="2" t="e">
        <f t="array" ref="BE19">IF(INDEX(Data!CM:CM,$B19)=0,#N/A,INDEX(Data!CM:CM,$B19)-Data!CM$2+INDEX($A19:BD19,,MAX(ISNUMBER($D19:BD19)*COLUMN($D19:BD19))))</f>
        <v>#N/A</v>
      </c>
      <c r="BF19" s="2" t="e">
        <f t="array" ref="BF19">IF(INDEX(Data!CN:CN,$B19)=0,#N/A,INDEX(Data!CN:CN,$B19)-Data!CN$2+INDEX($A19:BE19,,MAX(ISNUMBER($D19:BE19)*COLUMN($D19:BE19))))</f>
        <v>#N/A</v>
      </c>
      <c r="BG19" s="2" t="e">
        <f t="array" ref="BG19">IF(INDEX(Data!CO:CO,$B19)=0,#N/A,INDEX(Data!CO:CO,$B19)-Data!CO$2+INDEX($A19:BF19,,MAX(ISNUMBER($D19:BF19)*COLUMN($D19:BF19))))</f>
        <v>#N/A</v>
      </c>
      <c r="BH19" s="2" t="e">
        <f t="array" ref="BH19">IF(INDEX(Data!CP:CP,$B19)=0,#N/A,INDEX(Data!CP:CP,$B19)-Data!CP$2+INDEX($A19:BG19,,MAX(ISNUMBER($D19:BG19)*COLUMN($D19:BG19))))</f>
        <v>#N/A</v>
      </c>
      <c r="BI19" s="2" t="e">
        <f t="array" ref="BI19">IF(INDEX(Data!CQ:CQ,$B19)=0,#N/A,INDEX(Data!CQ:CQ,$B19)-Data!CQ$2+INDEX($A19:BH19,,MAX(ISNUMBER($D19:BH19)*COLUMN($D19:BH19))))</f>
        <v>#N/A</v>
      </c>
      <c r="BJ19" s="2" t="e">
        <f t="array" ref="BJ19">IF(INDEX(Data!CR:CR,$B19)=0,#N/A,INDEX(Data!CR:CR,$B19)-Data!CR$2+INDEX($A19:BI19,,MAX(ISNUMBER($D19:BI19)*COLUMN($D19:BI19))))</f>
        <v>#N/A</v>
      </c>
      <c r="BK19" s="2" t="e">
        <f t="array" ref="BK19">IF(INDEX(Data!CS:CS,$B19)=0,#N/A,INDEX(Data!CS:CS,$B19)-Data!CS$2+INDEX($A19:BJ19,,MAX(ISNUMBER($D19:BJ19)*COLUMN($D19:BJ19))))</f>
        <v>#N/A</v>
      </c>
      <c r="BL19" s="2" t="e">
        <f t="array" ref="BL19">IF(INDEX(Data!CT:CT,$B19)=0,#N/A,INDEX(Data!CT:CT,$B19)-Data!CT$2+INDEX($A19:BK19,,MAX(ISNUMBER($D19:BK19)*COLUMN($D19:BK19))))</f>
        <v>#N/A</v>
      </c>
      <c r="BM19" s="2" t="e">
        <f t="array" ref="BM19">IF(INDEX(Data!CU:CU,$B19)=0,#N/A,INDEX(Data!CU:CU,$B19)-Data!CU$2+INDEX($A19:BL19,,MAX(ISNUMBER($D19:BL19)*COLUMN($D19:BL19))))</f>
        <v>#N/A</v>
      </c>
      <c r="BN19" s="2" t="e">
        <f t="array" ref="BN19">IF(INDEX(Data!CV:CV,$B19)=0,#N/A,INDEX(Data!CV:CV,$B19)-Data!CV$2+INDEX($A19:BM19,,MAX(ISNUMBER($D19:BM19)*COLUMN($D19:BM19))))</f>
        <v>#N/A</v>
      </c>
      <c r="BO19" s="2" t="e">
        <f t="array" ref="BO19">IF(INDEX(Data!CW:CW,$B19)=0,#N/A,INDEX(Data!CW:CW,$B19)-Data!CW$2+INDEX($A19:BN19,,MAX(ISNUMBER($D19:BN19)*COLUMN($D19:BN19))))</f>
        <v>#N/A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Michael Paulus</v>
      </c>
      <c r="B20" s="2">
        <f>MATCH(A20,Data!AJ:AJ,0)</f>
        <v>88</v>
      </c>
      <c r="C20" s="2">
        <f ca="1">COUNTIF(OFFSET(Data!$AM$1:$DC$71,B20-1,0,1),"&gt;0")</f>
        <v>28</v>
      </c>
      <c r="D20" s="2">
        <v>0</v>
      </c>
      <c r="E20" s="2">
        <f t="array" ref="E20">IF(INDEX(Data!AM:AM,$B20)=0,#N/A,INDEX(Data!AM:AM,$B20)-Data!AM$2+INDEX($A20:D20,,MAX(ISNUMBER($D20:D20)*COLUMN($D20:D20))))</f>
        <v>0</v>
      </c>
      <c r="F20" s="2">
        <f t="array" ref="F20">IF(INDEX(Data!AN:AN,$B20)=0,#N/A,INDEX(Data!AN:AN,$B20)-Data!AN$2+INDEX($A20:E20,,MAX(ISNUMBER($D20:E20)*COLUMN($D20:E20))))</f>
        <v>-1</v>
      </c>
      <c r="G20" s="2">
        <f t="array" ref="G20">IF(INDEX(Data!AO:AO,$B20)=0,#N/A,INDEX(Data!AO:AO,$B20)-Data!AO$2+INDEX($A20:F20,,MAX(ISNUMBER($D20:F20)*COLUMN($D20:F20))))</f>
        <v>-1</v>
      </c>
      <c r="H20" s="2">
        <f t="array" ref="H20">IF(INDEX(Data!AP:AP,$B20)=0,#N/A,INDEX(Data!AP:AP,$B20)-Data!AP$2+INDEX($A20:G20,,MAX(ISNUMBER($D20:G20)*COLUMN($D20:G20))))</f>
        <v>1</v>
      </c>
      <c r="I20" s="2">
        <f t="array" ref="I20">IF(INDEX(Data!AQ:AQ,$B20)=0,#N/A,INDEX(Data!AQ:AQ,$B20)-Data!AQ$2+INDEX($A20:H20,,MAX(ISNUMBER($D20:H20)*COLUMN($D20:H20))))</f>
        <v>1</v>
      </c>
      <c r="J20" s="2">
        <f t="array" ref="J20">IF(INDEX(Data!AR:AR,$B20)=0,#N/A,INDEX(Data!AR:AR,$B20)-Data!AR$2+INDEX($A20:I20,,MAX(ISNUMBER($D20:I20)*COLUMN($D20:I20))))</f>
        <v>1</v>
      </c>
      <c r="K20" s="2">
        <f t="array" ref="K20">IF(INDEX(Data!AS:AS,$B20)=0,#N/A,INDEX(Data!AS:AS,$B20)-Data!AS$2+INDEX($A20:J20,,MAX(ISNUMBER($D20:J20)*COLUMN($D20:J20))))</f>
        <v>1</v>
      </c>
      <c r="L20" s="2">
        <f t="array" ref="L20">IF(INDEX(Data!AT:AT,$B20)=0,#N/A,INDEX(Data!AT:AT,$B20)-Data!AT$2+INDEX($A20:K20,,MAX(ISNUMBER($D20:K20)*COLUMN($D20:K20))))</f>
        <v>1</v>
      </c>
      <c r="M20" s="2">
        <f t="array" ref="M20">IF(INDEX(Data!AU:AU,$B20)=0,#N/A,INDEX(Data!AU:AU,$B20)-Data!AU$2+INDEX($A20:L20,,MAX(ISNUMBER($D20:L20)*COLUMN($D20:L20))))</f>
        <v>1</v>
      </c>
      <c r="N20" s="2">
        <f t="array" ref="N20">IF(INDEX(Data!AV:AV,$B20)=0,#N/A,INDEX(Data!AV:AV,$B20)-Data!AV$2+INDEX($A20:M20,,MAX(ISNUMBER($D20:M20)*COLUMN($D20:M20))))</f>
        <v>1</v>
      </c>
      <c r="O20" s="2">
        <f t="array" ref="O20">IF(INDEX(Data!AW:AW,$B20)=0,#N/A,INDEX(Data!AW:AW,$B20)-Data!AW$2+INDEX($A20:N20,,MAX(ISNUMBER($D20:N20)*COLUMN($D20:N20))))</f>
        <v>1</v>
      </c>
      <c r="P20" s="2">
        <f t="array" ref="P20">IF(INDEX(Data!AX:AX,$B20)=0,#N/A,INDEX(Data!AX:AX,$B20)-Data!AX$2+INDEX($A20:O20,,MAX(ISNUMBER($D20:O20)*COLUMN($D20:O20))))</f>
        <v>1</v>
      </c>
      <c r="Q20" s="2">
        <f t="array" ref="Q20">IF(INDEX(Data!AY:AY,$B20)=0,#N/A,INDEX(Data!AY:AY,$B20)-Data!AY$2+INDEX($A20:P20,,MAX(ISNUMBER($D20:P20)*COLUMN($D20:P20))))</f>
        <v>0</v>
      </c>
      <c r="R20" s="2">
        <f t="array" ref="R20">IF(INDEX(Data!AZ:AZ,$B20)=0,#N/A,INDEX(Data!AZ:AZ,$B20)-Data!AZ$2+INDEX($A20:Q20,,MAX(ISNUMBER($D20:Q20)*COLUMN($D20:Q20))))</f>
        <v>1</v>
      </c>
      <c r="S20" s="2">
        <f t="array" ref="S20">IF(INDEX(Data!BA:BA,$B20)=0,#N/A,INDEX(Data!BA:BA,$B20)-Data!BA$2+INDEX($A20:R20,,MAX(ISNUMBER($D20:R20)*COLUMN($D20:R20))))</f>
        <v>2</v>
      </c>
      <c r="T20" s="2">
        <f t="array" ref="T20">IF(INDEX(Data!BB:BB,$B20)=0,#N/A,INDEX(Data!BB:BB,$B20)-Data!BB$2+INDEX($A20:S20,,MAX(ISNUMBER($D20:S20)*COLUMN($D20:S20))))</f>
        <v>1</v>
      </c>
      <c r="U20" s="2">
        <f t="array" ref="U20">IF(INDEX(Data!BC:BC,$B20)=0,#N/A,INDEX(Data!BC:BC,$B20)-Data!BC$2+INDEX($A20:T20,,MAX(ISNUMBER($D20:T20)*COLUMN($D20:T20))))</f>
        <v>1</v>
      </c>
      <c r="V20" s="2">
        <f t="array" ref="V20">IF(INDEX(Data!BD:BD,$B20)=0,#N/A,INDEX(Data!BD:BD,$B20)-Data!BD$2+INDEX($A20:U20,,MAX(ISNUMBER($D20:U20)*COLUMN($D20:U20))))</f>
        <v>1</v>
      </c>
      <c r="W20" s="2">
        <f t="array" ref="W20">IF(INDEX(Data!BE:BE,$B20)=0,#N/A,INDEX(Data!BE:BE,$B20)-Data!BE$2+INDEX($A20:V20,,MAX(ISNUMBER($D20:V20)*COLUMN($D20:V20))))</f>
        <v>0</v>
      </c>
      <c r="X20" s="2">
        <f t="array" ref="X20">IF(INDEX(Data!BF:BF,$B20)=0,#N/A,INDEX(Data!BF:BF,$B20)-Data!BF$2+INDEX($A20:W20,,MAX(ISNUMBER($D20:W20)*COLUMN($D20:W20))))</f>
        <v>-1</v>
      </c>
      <c r="Y20" s="2">
        <f t="array" ref="Y20">IF(INDEX(Data!BG:BG,$B20)=0,#N/A,INDEX(Data!BG:BG,$B20)-Data!BG$2+INDEX($A20:X20,,MAX(ISNUMBER($D20:X20)*COLUMN($D20:X20))))</f>
        <v>-1</v>
      </c>
      <c r="Z20" s="2">
        <f t="array" ref="Z20">IF(INDEX(Data!BH:BH,$B20)=0,#N/A,INDEX(Data!BH:BH,$B20)-Data!BH$2+INDEX($A20:Y20,,MAX(ISNUMBER($D20:Y20)*COLUMN($D20:Y20))))</f>
        <v>-1</v>
      </c>
      <c r="AA20" s="2">
        <f t="array" ref="AA20">IF(INDEX(Data!BI:BI,$B20)=0,#N/A,INDEX(Data!BI:BI,$B20)-Data!BI$2+INDEX($A20:Z20,,MAX(ISNUMBER($D20:Z20)*COLUMN($D20:Z20))))</f>
        <v>0</v>
      </c>
      <c r="AB20" s="2">
        <f t="array" ref="AB20">IF(INDEX(Data!BJ:BJ,$B20)=0,#N/A,INDEX(Data!BJ:BJ,$B20)-Data!BJ$2+INDEX($A20:AA20,,MAX(ISNUMBER($D20:AA20)*COLUMN($D20:AA20))))</f>
        <v>0</v>
      </c>
      <c r="AC20" s="2">
        <f t="array" ref="AC20">IF(INDEX(Data!BK:BK,$B20)=0,#N/A,INDEX(Data!BK:BK,$B20)-Data!BK$2+INDEX($A20:AB20,,MAX(ISNUMBER($D20:AB20)*COLUMN($D20:AB20))))</f>
        <v>0</v>
      </c>
      <c r="AD20" s="2">
        <f t="array" ref="AD20">IF(INDEX(Data!BL:BL,$B20)=0,#N/A,INDEX(Data!BL:BL,$B20)-Data!BL$2+INDEX($A20:AC20,,MAX(ISNUMBER($D20:AC20)*COLUMN($D20:AC20))))</f>
        <v>1</v>
      </c>
      <c r="AE20" s="2">
        <f t="array" ref="AE20">IF(INDEX(Data!BM:BM,$B20)=0,#N/A,INDEX(Data!BM:BM,$B20)-Data!BM$2+INDEX($A20:AD20,,MAX(ISNUMBER($D20:AD20)*COLUMN($D20:AD20))))</f>
        <v>1</v>
      </c>
      <c r="AF20" s="2">
        <f t="array" ref="AF20">IF(INDEX(Data!BN:BN,$B20)=0,#N/A,INDEX(Data!BN:BN,$B20)-Data!BN$2+INDEX($A20:AE20,,MAX(ISNUMBER($D20:AE20)*COLUMN($D20:AE20))))</f>
        <v>1</v>
      </c>
      <c r="AG20" s="2" t="e">
        <f t="array" ref="AG20">IF(INDEX(Data!BO:BO,$B20)=0,#N/A,INDEX(Data!BO:BO,$B20)-Data!BO$2+INDEX($A20:AF20,,MAX(ISNUMBER($D20:AF20)*COLUMN($D20:AF20))))</f>
        <v>#N/A</v>
      </c>
      <c r="AH20" s="2" t="e">
        <f t="array" ref="AH20">IF(INDEX(Data!BP:BP,$B20)=0,#N/A,INDEX(Data!BP:BP,$B20)-Data!BP$2+INDEX($A20:AG20,,MAX(ISNUMBER($D20:AG20)*COLUMN($D20:AG20))))</f>
        <v>#N/A</v>
      </c>
      <c r="AI20" s="2" t="e">
        <f t="array" ref="AI20">IF(INDEX(Data!BQ:BQ,$B20)=0,#N/A,INDEX(Data!BQ:BQ,$B20)-Data!BQ$2+INDEX($A20:AH20,,MAX(ISNUMBER($D20:AH20)*COLUMN($D20:AH20))))</f>
        <v>#N/A</v>
      </c>
      <c r="AJ20" s="2" t="e">
        <f t="array" ref="AJ20">IF(INDEX(Data!BR:BR,$B20)=0,#N/A,INDEX(Data!BR:BR,$B20)-Data!BR$2+INDEX($A20:AI20,,MAX(ISNUMBER($D20:AI20)*COLUMN($D20:AI20))))</f>
        <v>#N/A</v>
      </c>
      <c r="AK20" s="2" t="e">
        <f t="array" ref="AK20">IF(INDEX(Data!BS:BS,$B20)=0,#N/A,INDEX(Data!BS:BS,$B20)-Data!BS$2+INDEX($A20:AJ20,,MAX(ISNUMBER($D20:AJ20)*COLUMN($D20:AJ20))))</f>
        <v>#N/A</v>
      </c>
      <c r="AL20" s="2" t="e">
        <f t="array" ref="AL20">IF(INDEX(Data!BT:BT,$B20)=0,#N/A,INDEX(Data!BT:BT,$B20)-Data!BT$2+INDEX($A20:AK20,,MAX(ISNUMBER($D20:AK20)*COLUMN($D20:AK20))))</f>
        <v>#N/A</v>
      </c>
      <c r="AM20" s="2" t="e">
        <f t="array" ref="AM20">IF(INDEX(Data!BU:BU,$B20)=0,#N/A,INDEX(Data!BU:BU,$B20)-Data!BU$2+INDEX($A20:AL20,,MAX(ISNUMBER($D20:AL20)*COLUMN($D20:AL20))))</f>
        <v>#N/A</v>
      </c>
      <c r="AN20" s="2" t="e">
        <f t="array" ref="AN20">IF(INDEX(Data!BV:BV,$B20)=0,#N/A,INDEX(Data!BV:BV,$B20)-Data!BV$2+INDEX($A20:AM20,,MAX(ISNUMBER($D20:AM20)*COLUMN($D20:AM20))))</f>
        <v>#N/A</v>
      </c>
      <c r="AO20" s="2" t="e">
        <f t="array" ref="AO20">IF(INDEX(Data!BW:BW,$B20)=0,#N/A,INDEX(Data!BW:BW,$B20)-Data!BW$2+INDEX($A20:AN20,,MAX(ISNUMBER($D20:AN20)*COLUMN($D20:AN20))))</f>
        <v>#N/A</v>
      </c>
      <c r="AP20" s="2" t="e">
        <f t="array" ref="AP20">IF(INDEX(Data!BX:BX,$B20)=0,#N/A,INDEX(Data!BX:BX,$B20)-Data!BX$2+INDEX($A20:AO20,,MAX(ISNUMBER($D20:AO20)*COLUMN($D20:AO20))))</f>
        <v>#N/A</v>
      </c>
      <c r="AQ20" s="2" t="e">
        <f t="array" ref="AQ20">IF(INDEX(Data!BY:BY,$B20)=0,#N/A,INDEX(Data!BY:BY,$B20)-Data!BY$2+INDEX($A20:AP20,,MAX(ISNUMBER($D20:AP20)*COLUMN($D20:AP20))))</f>
        <v>#N/A</v>
      </c>
      <c r="AR20" s="2" t="e">
        <f t="array" ref="AR20">IF(INDEX(Data!BZ:BZ,$B20)=0,#N/A,INDEX(Data!BZ:BZ,$B20)-Data!BZ$2+INDEX($A20:AQ20,,MAX(ISNUMBER($D20:AQ20)*COLUMN($D20:AQ20))))</f>
        <v>#N/A</v>
      </c>
      <c r="AS20" s="2" t="e">
        <f t="array" ref="AS20">IF(INDEX(Data!CA:CA,$B20)=0,#N/A,INDEX(Data!CA:CA,$B20)-Data!CA$2+INDEX($A20:AR20,,MAX(ISNUMBER($D20:AR20)*COLUMN($D20:AR20))))</f>
        <v>#N/A</v>
      </c>
      <c r="AT20" s="2" t="e">
        <f t="array" ref="AT20">IF(INDEX(Data!CB:CB,$B20)=0,#N/A,INDEX(Data!CB:CB,$B20)-Data!CB$2+INDEX($A20:AS20,,MAX(ISNUMBER($D20:AS20)*COLUMN($D20:AS20))))</f>
        <v>#N/A</v>
      </c>
      <c r="AU20" s="2" t="e">
        <f t="array" ref="AU20">IF(INDEX(Data!CC:CC,$B20)=0,#N/A,INDEX(Data!CC:CC,$B20)-Data!CC$2+INDEX($A20:AT20,,MAX(ISNUMBER($D20:AT20)*COLUMN($D20:AT20))))</f>
        <v>#N/A</v>
      </c>
      <c r="AV20" s="2" t="e">
        <f t="array" ref="AV20">IF(INDEX(Data!CD:CD,$B20)=0,#N/A,INDEX(Data!CD:CD,$B20)-Data!CD$2+INDEX($A20:AU20,,MAX(ISNUMBER($D20:AU20)*COLUMN($D20:AU20))))</f>
        <v>#N/A</v>
      </c>
      <c r="AW20" s="2" t="e">
        <f t="array" ref="AW20">IF(INDEX(Data!CE:CE,$B20)=0,#N/A,INDEX(Data!CE:CE,$B20)-Data!CE$2+INDEX($A20:AV20,,MAX(ISNUMBER($D20:AV20)*COLUMN($D20:AV20))))</f>
        <v>#N/A</v>
      </c>
      <c r="AX20" s="2" t="e">
        <f t="array" ref="AX20">IF(INDEX(Data!CF:CF,$B20)=0,#N/A,INDEX(Data!CF:CF,$B20)-Data!CF$2+INDEX($A20:AW20,,MAX(ISNUMBER($D20:AW20)*COLUMN($D20:AW20))))</f>
        <v>#N/A</v>
      </c>
      <c r="AY20" s="2" t="e">
        <f t="array" ref="AY20">IF(INDEX(Data!CG:CG,$B20)=0,#N/A,INDEX(Data!CG:CG,$B20)-Data!CG$2+INDEX($A20:AX20,,MAX(ISNUMBER($D20:AX20)*COLUMN($D20:AX20))))</f>
        <v>#N/A</v>
      </c>
      <c r="AZ20" s="2" t="e">
        <f t="array" ref="AZ20">IF(INDEX(Data!CH:CH,$B20)=0,#N/A,INDEX(Data!CH:CH,$B20)-Data!CH$2+INDEX($A20:AY20,,MAX(ISNUMBER($D20:AY20)*COLUMN($D20:AY20))))</f>
        <v>#N/A</v>
      </c>
      <c r="BA20" s="2" t="e">
        <f t="array" ref="BA20">IF(INDEX(Data!CI:CI,$B20)=0,#N/A,INDEX(Data!CI:CI,$B20)-Data!CI$2+INDEX($A20:AZ20,,MAX(ISNUMBER($D20:AZ20)*COLUMN($D20:AZ20))))</f>
        <v>#N/A</v>
      </c>
      <c r="BB20" s="2" t="e">
        <f t="array" ref="BB20">IF(INDEX(Data!CJ:CJ,$B20)=0,#N/A,INDEX(Data!CJ:CJ,$B20)-Data!CJ$2+INDEX($A20:BA20,,MAX(ISNUMBER($D20:BA20)*COLUMN($D20:BA20))))</f>
        <v>#N/A</v>
      </c>
      <c r="BC20" s="2" t="e">
        <f t="array" ref="BC20">IF(INDEX(Data!CK:CK,$B20)=0,#N/A,INDEX(Data!CK:CK,$B20)-Data!CK$2+INDEX($A20:BB20,,MAX(ISNUMBER($D20:BB20)*COLUMN($D20:BB20))))</f>
        <v>#N/A</v>
      </c>
      <c r="BD20" s="2" t="e">
        <f t="array" ref="BD20">IF(INDEX(Data!CL:CL,$B20)=0,#N/A,INDEX(Data!CL:CL,$B20)-Data!CL$2+INDEX($A20:BC20,,MAX(ISNUMBER($D20:BC20)*COLUMN($D20:BC20))))</f>
        <v>#N/A</v>
      </c>
      <c r="BE20" s="2" t="e">
        <f t="array" ref="BE20">IF(INDEX(Data!CM:CM,$B20)=0,#N/A,INDEX(Data!CM:CM,$B20)-Data!CM$2+INDEX($A20:BD20,,MAX(ISNUMBER($D20:BD20)*COLUMN($D20:BD20))))</f>
        <v>#N/A</v>
      </c>
      <c r="BF20" s="2" t="e">
        <f t="array" ref="BF20">IF(INDEX(Data!CN:CN,$B20)=0,#N/A,INDEX(Data!CN:CN,$B20)-Data!CN$2+INDEX($A20:BE20,,MAX(ISNUMBER($D20:BE20)*COLUMN($D20:BE20))))</f>
        <v>#N/A</v>
      </c>
      <c r="BG20" s="2" t="e">
        <f t="array" ref="BG20">IF(INDEX(Data!CO:CO,$B20)=0,#N/A,INDEX(Data!CO:CO,$B20)-Data!CO$2+INDEX($A20:BF20,,MAX(ISNUMBER($D20:BF20)*COLUMN($D20:BF20))))</f>
        <v>#N/A</v>
      </c>
      <c r="BH20" s="2" t="e">
        <f t="array" ref="BH20">IF(INDEX(Data!CP:CP,$B20)=0,#N/A,INDEX(Data!CP:CP,$B20)-Data!CP$2+INDEX($A20:BG20,,MAX(ISNUMBER($D20:BG20)*COLUMN($D20:BG20))))</f>
        <v>#N/A</v>
      </c>
      <c r="BI20" s="2" t="e">
        <f t="array" ref="BI20">IF(INDEX(Data!CQ:CQ,$B20)=0,#N/A,INDEX(Data!CQ:CQ,$B20)-Data!CQ$2+INDEX($A20:BH20,,MAX(ISNUMBER($D20:BH20)*COLUMN($D20:BH20))))</f>
        <v>#N/A</v>
      </c>
      <c r="BJ20" s="2" t="e">
        <f t="array" ref="BJ20">IF(INDEX(Data!CR:CR,$B20)=0,#N/A,INDEX(Data!CR:CR,$B20)-Data!CR$2+INDEX($A20:BI20,,MAX(ISNUMBER($D20:BI20)*COLUMN($D20:BI20))))</f>
        <v>#N/A</v>
      </c>
      <c r="BK20" s="2" t="e">
        <f t="array" ref="BK20">IF(INDEX(Data!CS:CS,$B20)=0,#N/A,INDEX(Data!CS:CS,$B20)-Data!CS$2+INDEX($A20:BJ20,,MAX(ISNUMBER($D20:BJ20)*COLUMN($D20:BJ20))))</f>
        <v>#N/A</v>
      </c>
      <c r="BL20" s="2" t="e">
        <f t="array" ref="BL20">IF(INDEX(Data!CT:CT,$B20)=0,#N/A,INDEX(Data!CT:CT,$B20)-Data!CT$2+INDEX($A20:BK20,,MAX(ISNUMBER($D20:BK20)*COLUMN($D20:BK20))))</f>
        <v>#N/A</v>
      </c>
      <c r="BM20" s="2" t="e">
        <f t="array" ref="BM20">IF(INDEX(Data!CU:CU,$B20)=0,#N/A,INDEX(Data!CU:CU,$B20)-Data!CU$2+INDEX($A20:BL20,,MAX(ISNUMBER($D20:BL20)*COLUMN($D20:BL20))))</f>
        <v>#N/A</v>
      </c>
      <c r="BN20" s="2" t="e">
        <f t="array" ref="BN20">IF(INDEX(Data!CV:CV,$B20)=0,#N/A,INDEX(Data!CV:CV,$B20)-Data!CV$2+INDEX($A20:BM20,,MAX(ISNUMBER($D20:BM20)*COLUMN($D20:BM20))))</f>
        <v>#N/A</v>
      </c>
      <c r="BO20" s="2" t="e">
        <f t="array" ref="BO20">IF(INDEX(Data!CW:CW,$B20)=0,#N/A,INDEX(Data!CW:CW,$B20)-Data!CW$2+INDEX($A20:BN20,,MAX(ISNUMBER($D20:BN20)*COLUMN($D20:BN20))))</f>
        <v>#N/A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Peter Prinz</v>
      </c>
      <c r="B21" s="2">
        <f>MATCH(A21,Data!AJ:AJ,0)</f>
        <v>89</v>
      </c>
      <c r="C21" s="2">
        <f ca="1">COUNTIF(OFFSET(Data!$AM$1:$DC$71,B21-1,0,1),"&gt;0")</f>
        <v>28</v>
      </c>
      <c r="D21" s="2">
        <v>0</v>
      </c>
      <c r="E21" s="2">
        <f t="array" ref="E21">IF(INDEX(Data!AM:AM,$B21)=0,#N/A,INDEX(Data!AM:AM,$B21)-Data!AM$2+INDEX($A21:D21,,MAX(ISNUMBER($D21:D21)*COLUMN($D21:D21))))</f>
        <v>0</v>
      </c>
      <c r="F21" s="2">
        <f t="array" ref="F21">IF(INDEX(Data!AN:AN,$B21)=0,#N/A,INDEX(Data!AN:AN,$B21)-Data!AN$2+INDEX($A21:E21,,MAX(ISNUMBER($D21:E21)*COLUMN($D21:E21))))</f>
        <v>0</v>
      </c>
      <c r="G21" s="2">
        <f t="array" ref="G21">IF(INDEX(Data!AO:AO,$B21)=0,#N/A,INDEX(Data!AO:AO,$B21)-Data!AO$2+INDEX($A21:F21,,MAX(ISNUMBER($D21:F21)*COLUMN($D21:F21))))</f>
        <v>0</v>
      </c>
      <c r="H21" s="2">
        <f t="array" ref="H21">IF(INDEX(Data!AP:AP,$B21)=0,#N/A,INDEX(Data!AP:AP,$B21)-Data!AP$2+INDEX($A21:G21,,MAX(ISNUMBER($D21:G21)*COLUMN($D21:G21))))</f>
        <v>1</v>
      </c>
      <c r="I21" s="2">
        <f t="array" ref="I21">IF(INDEX(Data!AQ:AQ,$B21)=0,#N/A,INDEX(Data!AQ:AQ,$B21)-Data!AQ$2+INDEX($A21:H21,,MAX(ISNUMBER($D21:H21)*COLUMN($D21:H21))))</f>
        <v>1</v>
      </c>
      <c r="J21" s="2">
        <f t="array" ref="J21">IF(INDEX(Data!AR:AR,$B21)=0,#N/A,INDEX(Data!AR:AR,$B21)-Data!AR$2+INDEX($A21:I21,,MAX(ISNUMBER($D21:I21)*COLUMN($D21:I21))))</f>
        <v>1</v>
      </c>
      <c r="K21" s="2">
        <f t="array" ref="K21">IF(INDEX(Data!AS:AS,$B21)=0,#N/A,INDEX(Data!AS:AS,$B21)-Data!AS$2+INDEX($A21:J21,,MAX(ISNUMBER($D21:J21)*COLUMN($D21:J21))))</f>
        <v>1</v>
      </c>
      <c r="L21" s="2">
        <f t="array" ref="L21">IF(INDEX(Data!AT:AT,$B21)=0,#N/A,INDEX(Data!AT:AT,$B21)-Data!AT$2+INDEX($A21:K21,,MAX(ISNUMBER($D21:K21)*COLUMN($D21:K21))))</f>
        <v>0</v>
      </c>
      <c r="M21" s="2">
        <f t="array" ref="M21">IF(INDEX(Data!AU:AU,$B21)=0,#N/A,INDEX(Data!AU:AU,$B21)-Data!AU$2+INDEX($A21:L21,,MAX(ISNUMBER($D21:L21)*COLUMN($D21:L21))))</f>
        <v>0</v>
      </c>
      <c r="N21" s="2">
        <f t="array" ref="N21">IF(INDEX(Data!AV:AV,$B21)=0,#N/A,INDEX(Data!AV:AV,$B21)-Data!AV$2+INDEX($A21:M21,,MAX(ISNUMBER($D21:M21)*COLUMN($D21:M21))))</f>
        <v>0</v>
      </c>
      <c r="O21" s="2">
        <f t="array" ref="O21">IF(INDEX(Data!AW:AW,$B21)=0,#N/A,INDEX(Data!AW:AW,$B21)-Data!AW$2+INDEX($A21:N21,,MAX(ISNUMBER($D21:N21)*COLUMN($D21:N21))))</f>
        <v>0</v>
      </c>
      <c r="P21" s="2">
        <f t="array" ref="P21">IF(INDEX(Data!AX:AX,$B21)=0,#N/A,INDEX(Data!AX:AX,$B21)-Data!AX$2+INDEX($A21:O21,,MAX(ISNUMBER($D21:O21)*COLUMN($D21:O21))))</f>
        <v>0</v>
      </c>
      <c r="Q21" s="2">
        <f t="array" ref="Q21">IF(INDEX(Data!AY:AY,$B21)=0,#N/A,INDEX(Data!AY:AY,$B21)-Data!AY$2+INDEX($A21:P21,,MAX(ISNUMBER($D21:P21)*COLUMN($D21:P21))))</f>
        <v>0</v>
      </c>
      <c r="R21" s="2">
        <f t="array" ref="R21">IF(INDEX(Data!AZ:AZ,$B21)=0,#N/A,INDEX(Data!AZ:AZ,$B21)-Data!AZ$2+INDEX($A21:Q21,,MAX(ISNUMBER($D21:Q21)*COLUMN($D21:Q21))))</f>
        <v>0</v>
      </c>
      <c r="S21" s="2">
        <f t="array" ref="S21">IF(INDEX(Data!BA:BA,$B21)=0,#N/A,INDEX(Data!BA:BA,$B21)-Data!BA$2+INDEX($A21:R21,,MAX(ISNUMBER($D21:R21)*COLUMN($D21:R21))))</f>
        <v>0</v>
      </c>
      <c r="T21" s="2">
        <f t="array" ref="T21">IF(INDEX(Data!BB:BB,$B21)=0,#N/A,INDEX(Data!BB:BB,$B21)-Data!BB$2+INDEX($A21:S21,,MAX(ISNUMBER($D21:S21)*COLUMN($D21:S21))))</f>
        <v>0</v>
      </c>
      <c r="U21" s="2">
        <f t="array" ref="U21">IF(INDEX(Data!BC:BC,$B21)=0,#N/A,INDEX(Data!BC:BC,$B21)-Data!BC$2+INDEX($A21:T21,,MAX(ISNUMBER($D21:T21)*COLUMN($D21:T21))))</f>
        <v>0</v>
      </c>
      <c r="V21" s="2">
        <f t="array" ref="V21">IF(INDEX(Data!BD:BD,$B21)=0,#N/A,INDEX(Data!BD:BD,$B21)-Data!BD$2+INDEX($A21:U21,,MAX(ISNUMBER($D21:U21)*COLUMN($D21:U21))))</f>
        <v>1</v>
      </c>
      <c r="W21" s="2">
        <f t="array" ref="W21">IF(INDEX(Data!BE:BE,$B21)=0,#N/A,INDEX(Data!BE:BE,$B21)-Data!BE$2+INDEX($A21:V21,,MAX(ISNUMBER($D21:V21)*COLUMN($D21:V21))))</f>
        <v>1</v>
      </c>
      <c r="X21" s="2">
        <f t="array" ref="X21">IF(INDEX(Data!BF:BF,$B21)=0,#N/A,INDEX(Data!BF:BF,$B21)-Data!BF$2+INDEX($A21:W21,,MAX(ISNUMBER($D21:W21)*COLUMN($D21:W21))))</f>
        <v>1</v>
      </c>
      <c r="Y21" s="2">
        <f t="array" ref="Y21">IF(INDEX(Data!BG:BG,$B21)=0,#N/A,INDEX(Data!BG:BG,$B21)-Data!BG$2+INDEX($A21:X21,,MAX(ISNUMBER($D21:X21)*COLUMN($D21:X21))))</f>
        <v>1</v>
      </c>
      <c r="Z21" s="2">
        <f t="array" ref="Z21">IF(INDEX(Data!BH:BH,$B21)=0,#N/A,INDEX(Data!BH:BH,$B21)-Data!BH$2+INDEX($A21:Y21,,MAX(ISNUMBER($D21:Y21)*COLUMN($D21:Y21))))</f>
        <v>2</v>
      </c>
      <c r="AA21" s="2">
        <f t="array" ref="AA21">IF(INDEX(Data!BI:BI,$B21)=0,#N/A,INDEX(Data!BI:BI,$B21)-Data!BI$2+INDEX($A21:Z21,,MAX(ISNUMBER($D21:Z21)*COLUMN($D21:Z21))))</f>
        <v>2</v>
      </c>
      <c r="AB21" s="2">
        <f t="array" ref="AB21">IF(INDEX(Data!BJ:BJ,$B21)=0,#N/A,INDEX(Data!BJ:BJ,$B21)-Data!BJ$2+INDEX($A21:AA21,,MAX(ISNUMBER($D21:AA21)*COLUMN($D21:AA21))))</f>
        <v>2</v>
      </c>
      <c r="AC21" s="2">
        <f t="array" ref="AC21">IF(INDEX(Data!BK:BK,$B21)=0,#N/A,INDEX(Data!BK:BK,$B21)-Data!BK$2+INDEX($A21:AB21,,MAX(ISNUMBER($D21:AB21)*COLUMN($D21:AB21))))</f>
        <v>2</v>
      </c>
      <c r="AD21" s="2">
        <f t="array" ref="AD21">IF(INDEX(Data!BL:BL,$B21)=0,#N/A,INDEX(Data!BL:BL,$B21)-Data!BL$2+INDEX($A21:AC21,,MAX(ISNUMBER($D21:AC21)*COLUMN($D21:AC21))))</f>
        <v>2</v>
      </c>
      <c r="AE21" s="2">
        <f t="array" ref="AE21">IF(INDEX(Data!BM:BM,$B21)=0,#N/A,INDEX(Data!BM:BM,$B21)-Data!BM$2+INDEX($A21:AD21,,MAX(ISNUMBER($D21:AD21)*COLUMN($D21:AD21))))</f>
        <v>2</v>
      </c>
      <c r="AF21" s="2">
        <f t="array" ref="AF21">IF(INDEX(Data!BN:BN,$B21)=0,#N/A,INDEX(Data!BN:BN,$B21)-Data!BN$2+INDEX($A21:AE21,,MAX(ISNUMBER($D21:AE21)*COLUMN($D21:AE21))))</f>
        <v>2</v>
      </c>
      <c r="AG21" s="2" t="e">
        <f t="array" ref="AG21">IF(INDEX(Data!BO:BO,$B21)=0,#N/A,INDEX(Data!BO:BO,$B21)-Data!BO$2+INDEX($A21:AF21,,MAX(ISNUMBER($D21:AF21)*COLUMN($D21:AF21))))</f>
        <v>#N/A</v>
      </c>
      <c r="AH21" s="2" t="e">
        <f t="array" ref="AH21">IF(INDEX(Data!BP:BP,$B21)=0,#N/A,INDEX(Data!BP:BP,$B21)-Data!BP$2+INDEX($A21:AG21,,MAX(ISNUMBER($D21:AG21)*COLUMN($D21:AG21))))</f>
        <v>#N/A</v>
      </c>
      <c r="AI21" s="2" t="e">
        <f t="array" ref="AI21">IF(INDEX(Data!BQ:BQ,$B21)=0,#N/A,INDEX(Data!BQ:BQ,$B21)-Data!BQ$2+INDEX($A21:AH21,,MAX(ISNUMBER($D21:AH21)*COLUMN($D21:AH21))))</f>
        <v>#N/A</v>
      </c>
      <c r="AJ21" s="2" t="e">
        <f t="array" ref="AJ21">IF(INDEX(Data!BR:BR,$B21)=0,#N/A,INDEX(Data!BR:BR,$B21)-Data!BR$2+INDEX($A21:AI21,,MAX(ISNUMBER($D21:AI21)*COLUMN($D21:AI21))))</f>
        <v>#N/A</v>
      </c>
      <c r="AK21" s="2" t="e">
        <f t="array" ref="AK21">IF(INDEX(Data!BS:BS,$B21)=0,#N/A,INDEX(Data!BS:BS,$B21)-Data!BS$2+INDEX($A21:AJ21,,MAX(ISNUMBER($D21:AJ21)*COLUMN($D21:AJ21))))</f>
        <v>#N/A</v>
      </c>
      <c r="AL21" s="2" t="e">
        <f t="array" ref="AL21">IF(INDEX(Data!BT:BT,$B21)=0,#N/A,INDEX(Data!BT:BT,$B21)-Data!BT$2+INDEX($A21:AK21,,MAX(ISNUMBER($D21:AK21)*COLUMN($D21:AK21))))</f>
        <v>#N/A</v>
      </c>
      <c r="AM21" s="2" t="e">
        <f t="array" ref="AM21">IF(INDEX(Data!BU:BU,$B21)=0,#N/A,INDEX(Data!BU:BU,$B21)-Data!BU$2+INDEX($A21:AL21,,MAX(ISNUMBER($D21:AL21)*COLUMN($D21:AL21))))</f>
        <v>#N/A</v>
      </c>
      <c r="AN21" s="2" t="e">
        <f t="array" ref="AN21">IF(INDEX(Data!BV:BV,$B21)=0,#N/A,INDEX(Data!BV:BV,$B21)-Data!BV$2+INDEX($A21:AM21,,MAX(ISNUMBER($D21:AM21)*COLUMN($D21:AM21))))</f>
        <v>#N/A</v>
      </c>
      <c r="AO21" s="2" t="e">
        <f t="array" ref="AO21">IF(INDEX(Data!BW:BW,$B21)=0,#N/A,INDEX(Data!BW:BW,$B21)-Data!BW$2+INDEX($A21:AN21,,MAX(ISNUMBER($D21:AN21)*COLUMN($D21:AN21))))</f>
        <v>#N/A</v>
      </c>
      <c r="AP21" s="2" t="e">
        <f t="array" ref="AP21">IF(INDEX(Data!BX:BX,$B21)=0,#N/A,INDEX(Data!BX:BX,$B21)-Data!BX$2+INDEX($A21:AO21,,MAX(ISNUMBER($D21:AO21)*COLUMN($D21:AO21))))</f>
        <v>#N/A</v>
      </c>
      <c r="AQ21" s="2" t="e">
        <f t="array" ref="AQ21">IF(INDEX(Data!BY:BY,$B21)=0,#N/A,INDEX(Data!BY:BY,$B21)-Data!BY$2+INDEX($A21:AP21,,MAX(ISNUMBER($D21:AP21)*COLUMN($D21:AP21))))</f>
        <v>#N/A</v>
      </c>
      <c r="AR21" s="2" t="e">
        <f t="array" ref="AR21">IF(INDEX(Data!BZ:BZ,$B21)=0,#N/A,INDEX(Data!BZ:BZ,$B21)-Data!BZ$2+INDEX($A21:AQ21,,MAX(ISNUMBER($D21:AQ21)*COLUMN($D21:AQ21))))</f>
        <v>#N/A</v>
      </c>
      <c r="AS21" s="2" t="e">
        <f t="array" ref="AS21">IF(INDEX(Data!CA:CA,$B21)=0,#N/A,INDEX(Data!CA:CA,$B21)-Data!CA$2+INDEX($A21:AR21,,MAX(ISNUMBER($D21:AR21)*COLUMN($D21:AR21))))</f>
        <v>#N/A</v>
      </c>
      <c r="AT21" s="2" t="e">
        <f t="array" ref="AT21">IF(INDEX(Data!CB:CB,$B21)=0,#N/A,INDEX(Data!CB:CB,$B21)-Data!CB$2+INDEX($A21:AS21,,MAX(ISNUMBER($D21:AS21)*COLUMN($D21:AS21))))</f>
        <v>#N/A</v>
      </c>
      <c r="AU21" s="2" t="e">
        <f t="array" ref="AU21">IF(INDEX(Data!CC:CC,$B21)=0,#N/A,INDEX(Data!CC:CC,$B21)-Data!CC$2+INDEX($A21:AT21,,MAX(ISNUMBER($D21:AT21)*COLUMN($D21:AT21))))</f>
        <v>#N/A</v>
      </c>
      <c r="AV21" s="2" t="e">
        <f t="array" ref="AV21">IF(INDEX(Data!CD:CD,$B21)=0,#N/A,INDEX(Data!CD:CD,$B21)-Data!CD$2+INDEX($A21:AU21,,MAX(ISNUMBER($D21:AU21)*COLUMN($D21:AU21))))</f>
        <v>#N/A</v>
      </c>
      <c r="AW21" s="2" t="e">
        <f t="array" ref="AW21">IF(INDEX(Data!CE:CE,$B21)=0,#N/A,INDEX(Data!CE:CE,$B21)-Data!CE$2+INDEX($A21:AV21,,MAX(ISNUMBER($D21:AV21)*COLUMN($D21:AV21))))</f>
        <v>#N/A</v>
      </c>
      <c r="AX21" s="2" t="e">
        <f t="array" ref="AX21">IF(INDEX(Data!CF:CF,$B21)=0,#N/A,INDEX(Data!CF:CF,$B21)-Data!CF$2+INDEX($A21:AW21,,MAX(ISNUMBER($D21:AW21)*COLUMN($D21:AW21))))</f>
        <v>#N/A</v>
      </c>
      <c r="AY21" s="2" t="e">
        <f t="array" ref="AY21">IF(INDEX(Data!CG:CG,$B21)=0,#N/A,INDEX(Data!CG:CG,$B21)-Data!CG$2+INDEX($A21:AX21,,MAX(ISNUMBER($D21:AX21)*COLUMN($D21:AX21))))</f>
        <v>#N/A</v>
      </c>
      <c r="AZ21" s="2" t="e">
        <f t="array" ref="AZ21">IF(INDEX(Data!CH:CH,$B21)=0,#N/A,INDEX(Data!CH:CH,$B21)-Data!CH$2+INDEX($A21:AY21,,MAX(ISNUMBER($D21:AY21)*COLUMN($D21:AY21))))</f>
        <v>#N/A</v>
      </c>
      <c r="BA21" s="2" t="e">
        <f t="array" ref="BA21">IF(INDEX(Data!CI:CI,$B21)=0,#N/A,INDEX(Data!CI:CI,$B21)-Data!CI$2+INDEX($A21:AZ21,,MAX(ISNUMBER($D21:AZ21)*COLUMN($D21:AZ21))))</f>
        <v>#N/A</v>
      </c>
      <c r="BB21" s="2" t="e">
        <f t="array" ref="BB21">IF(INDEX(Data!CJ:CJ,$B21)=0,#N/A,INDEX(Data!CJ:CJ,$B21)-Data!CJ$2+INDEX($A21:BA21,,MAX(ISNUMBER($D21:BA21)*COLUMN($D21:BA21))))</f>
        <v>#N/A</v>
      </c>
      <c r="BC21" s="2" t="e">
        <f t="array" ref="BC21">IF(INDEX(Data!CK:CK,$B21)=0,#N/A,INDEX(Data!CK:CK,$B21)-Data!CK$2+INDEX($A21:BB21,,MAX(ISNUMBER($D21:BB21)*COLUMN($D21:BB21))))</f>
        <v>#N/A</v>
      </c>
      <c r="BD21" s="2" t="e">
        <f t="array" ref="BD21">IF(INDEX(Data!CL:CL,$B21)=0,#N/A,INDEX(Data!CL:CL,$B21)-Data!CL$2+INDEX($A21:BC21,,MAX(ISNUMBER($D21:BC21)*COLUMN($D21:BC21))))</f>
        <v>#N/A</v>
      </c>
      <c r="BE21" s="2" t="e">
        <f t="array" ref="BE21">IF(INDEX(Data!CM:CM,$B21)=0,#N/A,INDEX(Data!CM:CM,$B21)-Data!CM$2+INDEX($A21:BD21,,MAX(ISNUMBER($D21:BD21)*COLUMN($D21:BD21))))</f>
        <v>#N/A</v>
      </c>
      <c r="BF21" s="2" t="e">
        <f t="array" ref="BF21">IF(INDEX(Data!CN:CN,$B21)=0,#N/A,INDEX(Data!CN:CN,$B21)-Data!CN$2+INDEX($A21:BE21,,MAX(ISNUMBER($D21:BE21)*COLUMN($D21:BE21))))</f>
        <v>#N/A</v>
      </c>
      <c r="BG21" s="2" t="e">
        <f t="array" ref="BG21">IF(INDEX(Data!CO:CO,$B21)=0,#N/A,INDEX(Data!CO:CO,$B21)-Data!CO$2+INDEX($A21:BF21,,MAX(ISNUMBER($D21:BF21)*COLUMN($D21:BF21))))</f>
        <v>#N/A</v>
      </c>
      <c r="BH21" s="2" t="e">
        <f t="array" ref="BH21">IF(INDEX(Data!CP:CP,$B21)=0,#N/A,INDEX(Data!CP:CP,$B21)-Data!CP$2+INDEX($A21:BG21,,MAX(ISNUMBER($D21:BG21)*COLUMN($D21:BG21))))</f>
        <v>#N/A</v>
      </c>
      <c r="BI21" s="2" t="e">
        <f t="array" ref="BI21">IF(INDEX(Data!CQ:CQ,$B21)=0,#N/A,INDEX(Data!CQ:CQ,$B21)-Data!CQ$2+INDEX($A21:BH21,,MAX(ISNUMBER($D21:BH21)*COLUMN($D21:BH21))))</f>
        <v>#N/A</v>
      </c>
      <c r="BJ21" s="2" t="e">
        <f t="array" ref="BJ21">IF(INDEX(Data!CR:CR,$B21)=0,#N/A,INDEX(Data!CR:CR,$B21)-Data!CR$2+INDEX($A21:BI21,,MAX(ISNUMBER($D21:BI21)*COLUMN($D21:BI21))))</f>
        <v>#N/A</v>
      </c>
      <c r="BK21" s="2" t="e">
        <f t="array" ref="BK21">IF(INDEX(Data!CS:CS,$B21)=0,#N/A,INDEX(Data!CS:CS,$B21)-Data!CS$2+INDEX($A21:BJ21,,MAX(ISNUMBER($D21:BJ21)*COLUMN($D21:BJ21))))</f>
        <v>#N/A</v>
      </c>
      <c r="BL21" s="2" t="e">
        <f t="array" ref="BL21">IF(INDEX(Data!CT:CT,$B21)=0,#N/A,INDEX(Data!CT:CT,$B21)-Data!CT$2+INDEX($A21:BK21,,MAX(ISNUMBER($D21:BK21)*COLUMN($D21:BK21))))</f>
        <v>#N/A</v>
      </c>
      <c r="BM21" s="2" t="e">
        <f t="array" ref="BM21">IF(INDEX(Data!CU:CU,$B21)=0,#N/A,INDEX(Data!CU:CU,$B21)-Data!CU$2+INDEX($A21:BL21,,MAX(ISNUMBER($D21:BL21)*COLUMN($D21:BL21))))</f>
        <v>#N/A</v>
      </c>
      <c r="BN21" s="2" t="e">
        <f t="array" ref="BN21">IF(INDEX(Data!CV:CV,$B21)=0,#N/A,INDEX(Data!CV:CV,$B21)-Data!CV$2+INDEX($A21:BM21,,MAX(ISNUMBER($D21:BM21)*COLUMN($D21:BM21))))</f>
        <v>#N/A</v>
      </c>
      <c r="BO21" s="2" t="e">
        <f t="array" ref="BO21">IF(INDEX(Data!CW:CW,$B21)=0,#N/A,INDEX(Data!CW:CW,$B21)-Data!CW$2+INDEX($A21:BN21,,MAX(ISNUMBER($D21:BN21)*COLUMN($D21:BN21))))</f>
        <v>#N/A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Franz Hable</v>
      </c>
      <c r="B22" s="2">
        <f>MATCH(A22,Data!AJ:AJ,0)</f>
        <v>90</v>
      </c>
      <c r="C22" s="2">
        <f ca="1">COUNTIF(OFFSET(Data!$AM$1:$DC$71,B22-1,0,1),"&gt;0")</f>
        <v>28</v>
      </c>
      <c r="D22" s="2">
        <v>0</v>
      </c>
      <c r="E22" s="2">
        <f t="array" ref="E22">IF(INDEX(Data!AM:AM,$B22)=0,#N/A,INDEX(Data!AM:AM,$B22)-Data!AM$2+INDEX($A22:D22,,MAX(ISNUMBER($D22:D22)*COLUMN($D22:D22))))</f>
        <v>0</v>
      </c>
      <c r="F22" s="2">
        <f t="array" ref="F22">IF(INDEX(Data!AN:AN,$B22)=0,#N/A,INDEX(Data!AN:AN,$B22)-Data!AN$2+INDEX($A22:E22,,MAX(ISNUMBER($D22:E22)*COLUMN($D22:E22))))</f>
        <v>-1</v>
      </c>
      <c r="G22" s="2">
        <f t="array" ref="G22">IF(INDEX(Data!AO:AO,$B22)=0,#N/A,INDEX(Data!AO:AO,$B22)-Data!AO$2+INDEX($A22:F22,,MAX(ISNUMBER($D22:F22)*COLUMN($D22:F22))))</f>
        <v>-1</v>
      </c>
      <c r="H22" s="2">
        <f t="array" ref="H22">IF(INDEX(Data!AP:AP,$B22)=0,#N/A,INDEX(Data!AP:AP,$B22)-Data!AP$2+INDEX($A22:G22,,MAX(ISNUMBER($D22:G22)*COLUMN($D22:G22))))</f>
        <v>0</v>
      </c>
      <c r="I22" s="2">
        <f t="array" ref="I22">IF(INDEX(Data!AQ:AQ,$B22)=0,#N/A,INDEX(Data!AQ:AQ,$B22)-Data!AQ$2+INDEX($A22:H22,,MAX(ISNUMBER($D22:H22)*COLUMN($D22:H22))))</f>
        <v>0</v>
      </c>
      <c r="J22" s="2">
        <f t="array" ref="J22">IF(INDEX(Data!AR:AR,$B22)=0,#N/A,INDEX(Data!AR:AR,$B22)-Data!AR$2+INDEX($A22:I22,,MAX(ISNUMBER($D22:I22)*COLUMN($D22:I22))))</f>
        <v>-1</v>
      </c>
      <c r="K22" s="2">
        <f t="array" ref="K22">IF(INDEX(Data!AS:AS,$B22)=0,#N/A,INDEX(Data!AS:AS,$B22)-Data!AS$2+INDEX($A22:J22,,MAX(ISNUMBER($D22:J22)*COLUMN($D22:J22))))</f>
        <v>-1</v>
      </c>
      <c r="L22" s="2">
        <f t="array" ref="L22">IF(INDEX(Data!AT:AT,$B22)=0,#N/A,INDEX(Data!AT:AT,$B22)-Data!AT$2+INDEX($A22:K22,,MAX(ISNUMBER($D22:K22)*COLUMN($D22:K22))))</f>
        <v>-1</v>
      </c>
      <c r="M22" s="2">
        <f t="array" ref="M22">IF(INDEX(Data!AU:AU,$B22)=0,#N/A,INDEX(Data!AU:AU,$B22)-Data!AU$2+INDEX($A22:L22,,MAX(ISNUMBER($D22:L22)*COLUMN($D22:L22))))</f>
        <v>-1</v>
      </c>
      <c r="N22" s="2">
        <f t="array" ref="N22">IF(INDEX(Data!AV:AV,$B22)=0,#N/A,INDEX(Data!AV:AV,$B22)-Data!AV$2+INDEX($A22:M22,,MAX(ISNUMBER($D22:M22)*COLUMN($D22:M22))))</f>
        <v>-1</v>
      </c>
      <c r="O22" s="2">
        <f t="array" ref="O22">IF(INDEX(Data!AW:AW,$B22)=0,#N/A,INDEX(Data!AW:AW,$B22)-Data!AW$2+INDEX($A22:N22,,MAX(ISNUMBER($D22:N22)*COLUMN($D22:N22))))</f>
        <v>0</v>
      </c>
      <c r="P22" s="2">
        <f t="array" ref="P22">IF(INDEX(Data!AX:AX,$B22)=0,#N/A,INDEX(Data!AX:AX,$B22)-Data!AX$2+INDEX($A22:O22,,MAX(ISNUMBER($D22:O22)*COLUMN($D22:O22))))</f>
        <v>0</v>
      </c>
      <c r="Q22" s="2">
        <f t="array" ref="Q22">IF(INDEX(Data!AY:AY,$B22)=0,#N/A,INDEX(Data!AY:AY,$B22)-Data!AY$2+INDEX($A22:P22,,MAX(ISNUMBER($D22:P22)*COLUMN($D22:P22))))</f>
        <v>0</v>
      </c>
      <c r="R22" s="2">
        <f t="array" ref="R22">IF(INDEX(Data!AZ:AZ,$B22)=0,#N/A,INDEX(Data!AZ:AZ,$B22)-Data!AZ$2+INDEX($A22:Q22,,MAX(ISNUMBER($D22:Q22)*COLUMN($D22:Q22))))</f>
        <v>1</v>
      </c>
      <c r="S22" s="2">
        <f t="array" ref="S22">IF(INDEX(Data!BA:BA,$B22)=0,#N/A,INDEX(Data!BA:BA,$B22)-Data!BA$2+INDEX($A22:R22,,MAX(ISNUMBER($D22:R22)*COLUMN($D22:R22))))</f>
        <v>2</v>
      </c>
      <c r="T22" s="2">
        <f t="array" ref="T22">IF(INDEX(Data!BB:BB,$B22)=0,#N/A,INDEX(Data!BB:BB,$B22)-Data!BB$2+INDEX($A22:S22,,MAX(ISNUMBER($D22:S22)*COLUMN($D22:S22))))</f>
        <v>1</v>
      </c>
      <c r="U22" s="2">
        <f t="array" ref="U22">IF(INDEX(Data!BC:BC,$B22)=0,#N/A,INDEX(Data!BC:BC,$B22)-Data!BC$2+INDEX($A22:T22,,MAX(ISNUMBER($D22:T22)*COLUMN($D22:T22))))</f>
        <v>1</v>
      </c>
      <c r="V22" s="2">
        <f t="array" ref="V22">IF(INDEX(Data!BD:BD,$B22)=0,#N/A,INDEX(Data!BD:BD,$B22)-Data!BD$2+INDEX($A22:U22,,MAX(ISNUMBER($D22:U22)*COLUMN($D22:U22))))</f>
        <v>1</v>
      </c>
      <c r="W22" s="2">
        <f t="array" ref="W22">IF(INDEX(Data!BE:BE,$B22)=0,#N/A,INDEX(Data!BE:BE,$B22)-Data!BE$2+INDEX($A22:V22,,MAX(ISNUMBER($D22:V22)*COLUMN($D22:V22))))</f>
        <v>0</v>
      </c>
      <c r="X22" s="2">
        <f t="array" ref="X22">IF(INDEX(Data!BF:BF,$B22)=0,#N/A,INDEX(Data!BF:BF,$B22)-Data!BF$2+INDEX($A22:W22,,MAX(ISNUMBER($D22:W22)*COLUMN($D22:W22))))</f>
        <v>2</v>
      </c>
      <c r="Y22" s="2">
        <f t="array" ref="Y22">IF(INDEX(Data!BG:BG,$B22)=0,#N/A,INDEX(Data!BG:BG,$B22)-Data!BG$2+INDEX($A22:X22,,MAX(ISNUMBER($D22:X22)*COLUMN($D22:X22))))</f>
        <v>2</v>
      </c>
      <c r="Z22" s="2">
        <f t="array" ref="Z22">IF(INDEX(Data!BH:BH,$B22)=0,#N/A,INDEX(Data!BH:BH,$B22)-Data!BH$2+INDEX($A22:Y22,,MAX(ISNUMBER($D22:Y22)*COLUMN($D22:Y22))))</f>
        <v>2</v>
      </c>
      <c r="AA22" s="2">
        <f t="array" ref="AA22">IF(INDEX(Data!BI:BI,$B22)=0,#N/A,INDEX(Data!BI:BI,$B22)-Data!BI$2+INDEX($A22:Z22,,MAX(ISNUMBER($D22:Z22)*COLUMN($D22:Z22))))</f>
        <v>2</v>
      </c>
      <c r="AB22" s="2">
        <f t="array" ref="AB22">IF(INDEX(Data!BJ:BJ,$B22)=0,#N/A,INDEX(Data!BJ:BJ,$B22)-Data!BJ$2+INDEX($A22:AA22,,MAX(ISNUMBER($D22:AA22)*COLUMN($D22:AA22))))</f>
        <v>2</v>
      </c>
      <c r="AC22" s="2">
        <f t="array" ref="AC22">IF(INDEX(Data!BK:BK,$B22)=0,#N/A,INDEX(Data!BK:BK,$B22)-Data!BK$2+INDEX($A22:AB22,,MAX(ISNUMBER($D22:AB22)*COLUMN($D22:AB22))))</f>
        <v>2</v>
      </c>
      <c r="AD22" s="2">
        <f t="array" ref="AD22">IF(INDEX(Data!BL:BL,$B22)=0,#N/A,INDEX(Data!BL:BL,$B22)-Data!BL$2+INDEX($A22:AC22,,MAX(ISNUMBER($D22:AC22)*COLUMN($D22:AC22))))</f>
        <v>2</v>
      </c>
      <c r="AE22" s="2">
        <f t="array" ref="AE22">IF(INDEX(Data!BM:BM,$B22)=0,#N/A,INDEX(Data!BM:BM,$B22)-Data!BM$2+INDEX($A22:AD22,,MAX(ISNUMBER($D22:AD22)*COLUMN($D22:AD22))))</f>
        <v>2</v>
      </c>
      <c r="AF22" s="2">
        <f t="array" ref="AF22">IF(INDEX(Data!BN:BN,$B22)=0,#N/A,INDEX(Data!BN:BN,$B22)-Data!BN$2+INDEX($A22:AE22,,MAX(ISNUMBER($D22:AE22)*COLUMN($D22:AE22))))</f>
        <v>2</v>
      </c>
      <c r="AG22" s="2" t="e">
        <f t="array" ref="AG22">IF(INDEX(Data!BO:BO,$B22)=0,#N/A,INDEX(Data!BO:BO,$B22)-Data!BO$2+INDEX($A22:AF22,,MAX(ISNUMBER($D22:AF22)*COLUMN($D22:AF22))))</f>
        <v>#N/A</v>
      </c>
      <c r="AH22" s="2" t="e">
        <f t="array" ref="AH22">IF(INDEX(Data!BP:BP,$B22)=0,#N/A,INDEX(Data!BP:BP,$B22)-Data!BP$2+INDEX($A22:AG22,,MAX(ISNUMBER($D22:AG22)*COLUMN($D22:AG22))))</f>
        <v>#N/A</v>
      </c>
      <c r="AI22" s="2" t="e">
        <f t="array" ref="AI22">IF(INDEX(Data!BQ:BQ,$B22)=0,#N/A,INDEX(Data!BQ:BQ,$B22)-Data!BQ$2+INDEX($A22:AH22,,MAX(ISNUMBER($D22:AH22)*COLUMN($D22:AH22))))</f>
        <v>#N/A</v>
      </c>
      <c r="AJ22" s="2" t="e">
        <f t="array" ref="AJ22">IF(INDEX(Data!BR:BR,$B22)=0,#N/A,INDEX(Data!BR:BR,$B22)-Data!BR$2+INDEX($A22:AI22,,MAX(ISNUMBER($D22:AI22)*COLUMN($D22:AI22))))</f>
        <v>#N/A</v>
      </c>
      <c r="AK22" s="2" t="e">
        <f t="array" ref="AK22">IF(INDEX(Data!BS:BS,$B22)=0,#N/A,INDEX(Data!BS:BS,$B22)-Data!BS$2+INDEX($A22:AJ22,,MAX(ISNUMBER($D22:AJ22)*COLUMN($D22:AJ22))))</f>
        <v>#N/A</v>
      </c>
      <c r="AL22" s="2" t="e">
        <f t="array" ref="AL22">IF(INDEX(Data!BT:BT,$B22)=0,#N/A,INDEX(Data!BT:BT,$B22)-Data!BT$2+INDEX($A22:AK22,,MAX(ISNUMBER($D22:AK22)*COLUMN($D22:AK22))))</f>
        <v>#N/A</v>
      </c>
      <c r="AM22" s="2" t="e">
        <f t="array" ref="AM22">IF(INDEX(Data!BU:BU,$B22)=0,#N/A,INDEX(Data!BU:BU,$B22)-Data!BU$2+INDEX($A22:AL22,,MAX(ISNUMBER($D22:AL22)*COLUMN($D22:AL22))))</f>
        <v>#N/A</v>
      </c>
      <c r="AN22" s="2" t="e">
        <f t="array" ref="AN22">IF(INDEX(Data!BV:BV,$B22)=0,#N/A,INDEX(Data!BV:BV,$B22)-Data!BV$2+INDEX($A22:AM22,,MAX(ISNUMBER($D22:AM22)*COLUMN($D22:AM22))))</f>
        <v>#N/A</v>
      </c>
      <c r="AO22" s="2" t="e">
        <f t="array" ref="AO22">IF(INDEX(Data!BW:BW,$B22)=0,#N/A,INDEX(Data!BW:BW,$B22)-Data!BW$2+INDEX($A22:AN22,,MAX(ISNUMBER($D22:AN22)*COLUMN($D22:AN22))))</f>
        <v>#N/A</v>
      </c>
      <c r="AP22" s="2" t="e">
        <f t="array" ref="AP22">IF(INDEX(Data!BX:BX,$B22)=0,#N/A,INDEX(Data!BX:BX,$B22)-Data!BX$2+INDEX($A22:AO22,,MAX(ISNUMBER($D22:AO22)*COLUMN($D22:AO22))))</f>
        <v>#N/A</v>
      </c>
      <c r="AQ22" s="2" t="e">
        <f t="array" ref="AQ22">IF(INDEX(Data!BY:BY,$B22)=0,#N/A,INDEX(Data!BY:BY,$B22)-Data!BY$2+INDEX($A22:AP22,,MAX(ISNUMBER($D22:AP22)*COLUMN($D22:AP22))))</f>
        <v>#N/A</v>
      </c>
      <c r="AR22" s="2" t="e">
        <f t="array" ref="AR22">IF(INDEX(Data!BZ:BZ,$B22)=0,#N/A,INDEX(Data!BZ:BZ,$B22)-Data!BZ$2+INDEX($A22:AQ22,,MAX(ISNUMBER($D22:AQ22)*COLUMN($D22:AQ22))))</f>
        <v>#N/A</v>
      </c>
      <c r="AS22" s="2" t="e">
        <f t="array" ref="AS22">IF(INDEX(Data!CA:CA,$B22)=0,#N/A,INDEX(Data!CA:CA,$B22)-Data!CA$2+INDEX($A22:AR22,,MAX(ISNUMBER($D22:AR22)*COLUMN($D22:AR22))))</f>
        <v>#N/A</v>
      </c>
      <c r="AT22" s="2" t="e">
        <f t="array" ref="AT22">IF(INDEX(Data!CB:CB,$B22)=0,#N/A,INDEX(Data!CB:CB,$B22)-Data!CB$2+INDEX($A22:AS22,,MAX(ISNUMBER($D22:AS22)*COLUMN($D22:AS22))))</f>
        <v>#N/A</v>
      </c>
      <c r="AU22" s="2" t="e">
        <f t="array" ref="AU22">IF(INDEX(Data!CC:CC,$B22)=0,#N/A,INDEX(Data!CC:CC,$B22)-Data!CC$2+INDEX($A22:AT22,,MAX(ISNUMBER($D22:AT22)*COLUMN($D22:AT22))))</f>
        <v>#N/A</v>
      </c>
      <c r="AV22" s="2" t="e">
        <f t="array" ref="AV22">IF(INDEX(Data!CD:CD,$B22)=0,#N/A,INDEX(Data!CD:CD,$B22)-Data!CD$2+INDEX($A22:AU22,,MAX(ISNUMBER($D22:AU22)*COLUMN($D22:AU22))))</f>
        <v>#N/A</v>
      </c>
      <c r="AW22" s="2" t="e">
        <f t="array" ref="AW22">IF(INDEX(Data!CE:CE,$B22)=0,#N/A,INDEX(Data!CE:CE,$B22)-Data!CE$2+INDEX($A22:AV22,,MAX(ISNUMBER($D22:AV22)*COLUMN($D22:AV22))))</f>
        <v>#N/A</v>
      </c>
      <c r="AX22" s="2" t="e">
        <f t="array" ref="AX22">IF(INDEX(Data!CF:CF,$B22)=0,#N/A,INDEX(Data!CF:CF,$B22)-Data!CF$2+INDEX($A22:AW22,,MAX(ISNUMBER($D22:AW22)*COLUMN($D22:AW22))))</f>
        <v>#N/A</v>
      </c>
      <c r="AY22" s="2" t="e">
        <f t="array" ref="AY22">IF(INDEX(Data!CG:CG,$B22)=0,#N/A,INDEX(Data!CG:CG,$B22)-Data!CG$2+INDEX($A22:AX22,,MAX(ISNUMBER($D22:AX22)*COLUMN($D22:AX22))))</f>
        <v>#N/A</v>
      </c>
      <c r="AZ22" s="2" t="e">
        <f t="array" ref="AZ22">IF(INDEX(Data!CH:CH,$B22)=0,#N/A,INDEX(Data!CH:CH,$B22)-Data!CH$2+INDEX($A22:AY22,,MAX(ISNUMBER($D22:AY22)*COLUMN($D22:AY22))))</f>
        <v>#N/A</v>
      </c>
      <c r="BA22" s="2" t="e">
        <f t="array" ref="BA22">IF(INDEX(Data!CI:CI,$B22)=0,#N/A,INDEX(Data!CI:CI,$B22)-Data!CI$2+INDEX($A22:AZ22,,MAX(ISNUMBER($D22:AZ22)*COLUMN($D22:AZ22))))</f>
        <v>#N/A</v>
      </c>
      <c r="BB22" s="2" t="e">
        <f t="array" ref="BB22">IF(INDEX(Data!CJ:CJ,$B22)=0,#N/A,INDEX(Data!CJ:CJ,$B22)-Data!CJ$2+INDEX($A22:BA22,,MAX(ISNUMBER($D22:BA22)*COLUMN($D22:BA22))))</f>
        <v>#N/A</v>
      </c>
      <c r="BC22" s="2" t="e">
        <f t="array" ref="BC22">IF(INDEX(Data!CK:CK,$B22)=0,#N/A,INDEX(Data!CK:CK,$B22)-Data!CK$2+INDEX($A22:BB22,,MAX(ISNUMBER($D22:BB22)*COLUMN($D22:BB22))))</f>
        <v>#N/A</v>
      </c>
      <c r="BD22" s="2" t="e">
        <f t="array" ref="BD22">IF(INDEX(Data!CL:CL,$B22)=0,#N/A,INDEX(Data!CL:CL,$B22)-Data!CL$2+INDEX($A22:BC22,,MAX(ISNUMBER($D22:BC22)*COLUMN($D22:BC22))))</f>
        <v>#N/A</v>
      </c>
      <c r="BE22" s="2" t="e">
        <f t="array" ref="BE22">IF(INDEX(Data!CM:CM,$B22)=0,#N/A,INDEX(Data!CM:CM,$B22)-Data!CM$2+INDEX($A22:BD22,,MAX(ISNUMBER($D22:BD22)*COLUMN($D22:BD22))))</f>
        <v>#N/A</v>
      </c>
      <c r="BF22" s="2" t="e">
        <f t="array" ref="BF22">IF(INDEX(Data!CN:CN,$B22)=0,#N/A,INDEX(Data!CN:CN,$B22)-Data!CN$2+INDEX($A22:BE22,,MAX(ISNUMBER($D22:BE22)*COLUMN($D22:BE22))))</f>
        <v>#N/A</v>
      </c>
      <c r="BG22" s="2" t="e">
        <f t="array" ref="BG22">IF(INDEX(Data!CO:CO,$B22)=0,#N/A,INDEX(Data!CO:CO,$B22)-Data!CO$2+INDEX($A22:BF22,,MAX(ISNUMBER($D22:BF22)*COLUMN($D22:BF22))))</f>
        <v>#N/A</v>
      </c>
      <c r="BH22" s="2" t="e">
        <f t="array" ref="BH22">IF(INDEX(Data!CP:CP,$B22)=0,#N/A,INDEX(Data!CP:CP,$B22)-Data!CP$2+INDEX($A22:BG22,,MAX(ISNUMBER($D22:BG22)*COLUMN($D22:BG22))))</f>
        <v>#N/A</v>
      </c>
      <c r="BI22" s="2" t="e">
        <f t="array" ref="BI22">IF(INDEX(Data!CQ:CQ,$B22)=0,#N/A,INDEX(Data!CQ:CQ,$B22)-Data!CQ$2+INDEX($A22:BH22,,MAX(ISNUMBER($D22:BH22)*COLUMN($D22:BH22))))</f>
        <v>#N/A</v>
      </c>
      <c r="BJ22" s="2" t="e">
        <f t="array" ref="BJ22">IF(INDEX(Data!CR:CR,$B22)=0,#N/A,INDEX(Data!CR:CR,$B22)-Data!CR$2+INDEX($A22:BI22,,MAX(ISNUMBER($D22:BI22)*COLUMN($D22:BI22))))</f>
        <v>#N/A</v>
      </c>
      <c r="BK22" s="2" t="e">
        <f t="array" ref="BK22">IF(INDEX(Data!CS:CS,$B22)=0,#N/A,INDEX(Data!CS:CS,$B22)-Data!CS$2+INDEX($A22:BJ22,,MAX(ISNUMBER($D22:BJ22)*COLUMN($D22:BJ22))))</f>
        <v>#N/A</v>
      </c>
      <c r="BL22" s="2" t="e">
        <f t="array" ref="BL22">IF(INDEX(Data!CT:CT,$B22)=0,#N/A,INDEX(Data!CT:CT,$B22)-Data!CT$2+INDEX($A22:BK22,,MAX(ISNUMBER($D22:BK22)*COLUMN($D22:BK22))))</f>
        <v>#N/A</v>
      </c>
      <c r="BM22" s="2" t="e">
        <f t="array" ref="BM22">IF(INDEX(Data!CU:CU,$B22)=0,#N/A,INDEX(Data!CU:CU,$B22)-Data!CU$2+INDEX($A22:BL22,,MAX(ISNUMBER($D22:BL22)*COLUMN($D22:BL22))))</f>
        <v>#N/A</v>
      </c>
      <c r="BN22" s="2" t="e">
        <f t="array" ref="BN22">IF(INDEX(Data!CV:CV,$B22)=0,#N/A,INDEX(Data!CV:CV,$B22)-Data!CV$2+INDEX($A22:BM22,,MAX(ISNUMBER($D22:BM22)*COLUMN($D22:BM22))))</f>
        <v>#N/A</v>
      </c>
      <c r="BO22" s="2" t="e">
        <f t="array" ref="BO22">IF(INDEX(Data!CW:CW,$B22)=0,#N/A,INDEX(Data!CW:CW,$B22)-Data!CW$2+INDEX($A22:BN22,,MAX(ISNUMBER($D22:BN22)*COLUMN($D22:BN22))))</f>
        <v>#N/A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Günther Kaimberger</v>
      </c>
      <c r="B23" s="2">
        <f>MATCH(A23,Data!AJ:AJ,0)</f>
        <v>91</v>
      </c>
      <c r="C23" s="2">
        <f ca="1">COUNTIF(OFFSET(Data!$AM$1:$DC$71,B23-1,0,1),"&gt;0")</f>
        <v>28</v>
      </c>
      <c r="D23" s="2">
        <v>0</v>
      </c>
      <c r="E23" s="2">
        <f t="array" ref="E23">IF(INDEX(Data!AM:AM,$B23)=0,#N/A,INDEX(Data!AM:AM,$B23)-Data!AM$2+INDEX($A23:D23,,MAX(ISNUMBER($D23:D23)*COLUMN($D23:D23))))</f>
        <v>0</v>
      </c>
      <c r="F23" s="2">
        <f t="array" ref="F23">IF(INDEX(Data!AN:AN,$B23)=0,#N/A,INDEX(Data!AN:AN,$B23)-Data!AN$2+INDEX($A23:E23,,MAX(ISNUMBER($D23:E23)*COLUMN($D23:E23))))</f>
        <v>0</v>
      </c>
      <c r="G23" s="2">
        <f t="array" ref="G23">IF(INDEX(Data!AO:AO,$B23)=0,#N/A,INDEX(Data!AO:AO,$B23)-Data!AO$2+INDEX($A23:F23,,MAX(ISNUMBER($D23:F23)*COLUMN($D23:F23))))</f>
        <v>0</v>
      </c>
      <c r="H23" s="2">
        <f t="array" ref="H23">IF(INDEX(Data!AP:AP,$B23)=0,#N/A,INDEX(Data!AP:AP,$B23)-Data!AP$2+INDEX($A23:G23,,MAX(ISNUMBER($D23:G23)*COLUMN($D23:G23))))</f>
        <v>0</v>
      </c>
      <c r="I23" s="2">
        <f t="array" ref="I23">IF(INDEX(Data!AQ:AQ,$B23)=0,#N/A,INDEX(Data!AQ:AQ,$B23)-Data!AQ$2+INDEX($A23:H23,,MAX(ISNUMBER($D23:H23)*COLUMN($D23:H23))))</f>
        <v>2</v>
      </c>
      <c r="J23" s="2">
        <f t="array" ref="J23">IF(INDEX(Data!AR:AR,$B23)=0,#N/A,INDEX(Data!AR:AR,$B23)-Data!AR$2+INDEX($A23:I23,,MAX(ISNUMBER($D23:I23)*COLUMN($D23:I23))))</f>
        <v>2</v>
      </c>
      <c r="K23" s="2">
        <f t="array" ref="K23">IF(INDEX(Data!AS:AS,$B23)=0,#N/A,INDEX(Data!AS:AS,$B23)-Data!AS$2+INDEX($A23:J23,,MAX(ISNUMBER($D23:J23)*COLUMN($D23:J23))))</f>
        <v>2</v>
      </c>
      <c r="L23" s="2">
        <f t="array" ref="L23">IF(INDEX(Data!AT:AT,$B23)=0,#N/A,INDEX(Data!AT:AT,$B23)-Data!AT$2+INDEX($A23:K23,,MAX(ISNUMBER($D23:K23)*COLUMN($D23:K23))))</f>
        <v>2</v>
      </c>
      <c r="M23" s="2">
        <f t="array" ref="M23">IF(INDEX(Data!AU:AU,$B23)=0,#N/A,INDEX(Data!AU:AU,$B23)-Data!AU$2+INDEX($A23:L23,,MAX(ISNUMBER($D23:L23)*COLUMN($D23:L23))))</f>
        <v>2</v>
      </c>
      <c r="N23" s="2">
        <f t="array" ref="N23">IF(INDEX(Data!AV:AV,$B23)=0,#N/A,INDEX(Data!AV:AV,$B23)-Data!AV$2+INDEX($A23:M23,,MAX(ISNUMBER($D23:M23)*COLUMN($D23:M23))))</f>
        <v>2</v>
      </c>
      <c r="O23" s="2">
        <f t="array" ref="O23">IF(INDEX(Data!AW:AW,$B23)=0,#N/A,INDEX(Data!AW:AW,$B23)-Data!AW$2+INDEX($A23:N23,,MAX(ISNUMBER($D23:N23)*COLUMN($D23:N23))))</f>
        <v>2</v>
      </c>
      <c r="P23" s="2">
        <f t="array" ref="P23">IF(INDEX(Data!AX:AX,$B23)=0,#N/A,INDEX(Data!AX:AX,$B23)-Data!AX$2+INDEX($A23:O23,,MAX(ISNUMBER($D23:O23)*COLUMN($D23:O23))))</f>
        <v>2</v>
      </c>
      <c r="Q23" s="2">
        <f t="array" ref="Q23">IF(INDEX(Data!AY:AY,$B23)=0,#N/A,INDEX(Data!AY:AY,$B23)-Data!AY$2+INDEX($A23:P23,,MAX(ISNUMBER($D23:P23)*COLUMN($D23:P23))))</f>
        <v>2</v>
      </c>
      <c r="R23" s="2">
        <f t="array" ref="R23">IF(INDEX(Data!AZ:AZ,$B23)=0,#N/A,INDEX(Data!AZ:AZ,$B23)-Data!AZ$2+INDEX($A23:Q23,,MAX(ISNUMBER($D23:Q23)*COLUMN($D23:Q23))))</f>
        <v>2</v>
      </c>
      <c r="S23" s="2">
        <f t="array" ref="S23">IF(INDEX(Data!BA:BA,$B23)=0,#N/A,INDEX(Data!BA:BA,$B23)-Data!BA$2+INDEX($A23:R23,,MAX(ISNUMBER($D23:R23)*COLUMN($D23:R23))))</f>
        <v>2</v>
      </c>
      <c r="T23" s="2">
        <f t="array" ref="T23">IF(INDEX(Data!BB:BB,$B23)=0,#N/A,INDEX(Data!BB:BB,$B23)-Data!BB$2+INDEX($A23:S23,,MAX(ISNUMBER($D23:S23)*COLUMN($D23:S23))))</f>
        <v>1</v>
      </c>
      <c r="U23" s="2">
        <f t="array" ref="U23">IF(INDEX(Data!BC:BC,$B23)=0,#N/A,INDEX(Data!BC:BC,$B23)-Data!BC$2+INDEX($A23:T23,,MAX(ISNUMBER($D23:T23)*COLUMN($D23:T23))))</f>
        <v>1</v>
      </c>
      <c r="V23" s="2">
        <f t="array" ref="V23">IF(INDEX(Data!BD:BD,$B23)=0,#N/A,INDEX(Data!BD:BD,$B23)-Data!BD$2+INDEX($A23:U23,,MAX(ISNUMBER($D23:U23)*COLUMN($D23:U23))))</f>
        <v>1</v>
      </c>
      <c r="W23" s="2">
        <f t="array" ref="W23">IF(INDEX(Data!BE:BE,$B23)=0,#N/A,INDEX(Data!BE:BE,$B23)-Data!BE$2+INDEX($A23:V23,,MAX(ISNUMBER($D23:V23)*COLUMN($D23:V23))))</f>
        <v>0</v>
      </c>
      <c r="X23" s="2">
        <f t="array" ref="X23">IF(INDEX(Data!BF:BF,$B23)=0,#N/A,INDEX(Data!BF:BF,$B23)-Data!BF$2+INDEX($A23:W23,,MAX(ISNUMBER($D23:W23)*COLUMN($D23:W23))))</f>
        <v>-1</v>
      </c>
      <c r="Y23" s="2">
        <f t="array" ref="Y23">IF(INDEX(Data!BG:BG,$B23)=0,#N/A,INDEX(Data!BG:BG,$B23)-Data!BG$2+INDEX($A23:X23,,MAX(ISNUMBER($D23:X23)*COLUMN($D23:X23))))</f>
        <v>-1</v>
      </c>
      <c r="Z23" s="2">
        <f t="array" ref="Z23">IF(INDEX(Data!BH:BH,$B23)=0,#N/A,INDEX(Data!BH:BH,$B23)-Data!BH$2+INDEX($A23:Y23,,MAX(ISNUMBER($D23:Y23)*COLUMN($D23:Y23))))</f>
        <v>-1</v>
      </c>
      <c r="AA23" s="2">
        <f t="array" ref="AA23">IF(INDEX(Data!BI:BI,$B23)=0,#N/A,INDEX(Data!BI:BI,$B23)-Data!BI$2+INDEX($A23:Z23,,MAX(ISNUMBER($D23:Z23)*COLUMN($D23:Z23))))</f>
        <v>-1</v>
      </c>
      <c r="AB23" s="2">
        <f t="array" ref="AB23">IF(INDEX(Data!BJ:BJ,$B23)=0,#N/A,INDEX(Data!BJ:BJ,$B23)-Data!BJ$2+INDEX($A23:AA23,,MAX(ISNUMBER($D23:AA23)*COLUMN($D23:AA23))))</f>
        <v>-1</v>
      </c>
      <c r="AC23" s="2">
        <f t="array" ref="AC23">IF(INDEX(Data!BK:BK,$B23)=0,#N/A,INDEX(Data!BK:BK,$B23)-Data!BK$2+INDEX($A23:AB23,,MAX(ISNUMBER($D23:AB23)*COLUMN($D23:AB23))))</f>
        <v>-1</v>
      </c>
      <c r="AD23" s="2">
        <f t="array" ref="AD23">IF(INDEX(Data!BL:BL,$B23)=0,#N/A,INDEX(Data!BL:BL,$B23)-Data!BL$2+INDEX($A23:AC23,,MAX(ISNUMBER($D23:AC23)*COLUMN($D23:AC23))))</f>
        <v>-1</v>
      </c>
      <c r="AE23" s="2">
        <f t="array" ref="AE23">IF(INDEX(Data!BM:BM,$B23)=0,#N/A,INDEX(Data!BM:BM,$B23)-Data!BM$2+INDEX($A23:AD23,,MAX(ISNUMBER($D23:AD23)*COLUMN($D23:AD23))))</f>
        <v>1</v>
      </c>
      <c r="AF23" s="2">
        <f t="array" ref="AF23">IF(INDEX(Data!BN:BN,$B23)=0,#N/A,INDEX(Data!BN:BN,$B23)-Data!BN$2+INDEX($A23:AE23,,MAX(ISNUMBER($D23:AE23)*COLUMN($D23:AE23))))</f>
        <v>2</v>
      </c>
      <c r="AG23" s="2" t="e">
        <f t="array" ref="AG23">IF(INDEX(Data!BO:BO,$B23)=0,#N/A,INDEX(Data!BO:BO,$B23)-Data!BO$2+INDEX($A23:AF23,,MAX(ISNUMBER($D23:AF23)*COLUMN($D23:AF23))))</f>
        <v>#N/A</v>
      </c>
      <c r="AH23" s="2" t="e">
        <f t="array" ref="AH23">IF(INDEX(Data!BP:BP,$B23)=0,#N/A,INDEX(Data!BP:BP,$B23)-Data!BP$2+INDEX($A23:AG23,,MAX(ISNUMBER($D23:AG23)*COLUMN($D23:AG23))))</f>
        <v>#N/A</v>
      </c>
      <c r="AI23" s="2" t="e">
        <f t="array" ref="AI23">IF(INDEX(Data!BQ:BQ,$B23)=0,#N/A,INDEX(Data!BQ:BQ,$B23)-Data!BQ$2+INDEX($A23:AH23,,MAX(ISNUMBER($D23:AH23)*COLUMN($D23:AH23))))</f>
        <v>#N/A</v>
      </c>
      <c r="AJ23" s="2" t="e">
        <f t="array" ref="AJ23">IF(INDEX(Data!BR:BR,$B23)=0,#N/A,INDEX(Data!BR:BR,$B23)-Data!BR$2+INDEX($A23:AI23,,MAX(ISNUMBER($D23:AI23)*COLUMN($D23:AI23))))</f>
        <v>#N/A</v>
      </c>
      <c r="AK23" s="2" t="e">
        <f t="array" ref="AK23">IF(INDEX(Data!BS:BS,$B23)=0,#N/A,INDEX(Data!BS:BS,$B23)-Data!BS$2+INDEX($A23:AJ23,,MAX(ISNUMBER($D23:AJ23)*COLUMN($D23:AJ23))))</f>
        <v>#N/A</v>
      </c>
      <c r="AL23" s="2" t="e">
        <f t="array" ref="AL23">IF(INDEX(Data!BT:BT,$B23)=0,#N/A,INDEX(Data!BT:BT,$B23)-Data!BT$2+INDEX($A23:AK23,,MAX(ISNUMBER($D23:AK23)*COLUMN($D23:AK23))))</f>
        <v>#N/A</v>
      </c>
      <c r="AM23" s="2" t="e">
        <f t="array" ref="AM23">IF(INDEX(Data!BU:BU,$B23)=0,#N/A,INDEX(Data!BU:BU,$B23)-Data!BU$2+INDEX($A23:AL23,,MAX(ISNUMBER($D23:AL23)*COLUMN($D23:AL23))))</f>
        <v>#N/A</v>
      </c>
      <c r="AN23" s="2" t="e">
        <f t="array" ref="AN23">IF(INDEX(Data!BV:BV,$B23)=0,#N/A,INDEX(Data!BV:BV,$B23)-Data!BV$2+INDEX($A23:AM23,,MAX(ISNUMBER($D23:AM23)*COLUMN($D23:AM23))))</f>
        <v>#N/A</v>
      </c>
      <c r="AO23" s="2" t="e">
        <f t="array" ref="AO23">IF(INDEX(Data!BW:BW,$B23)=0,#N/A,INDEX(Data!BW:BW,$B23)-Data!BW$2+INDEX($A23:AN23,,MAX(ISNUMBER($D23:AN23)*COLUMN($D23:AN23))))</f>
        <v>#N/A</v>
      </c>
      <c r="AP23" s="2" t="e">
        <f t="array" ref="AP23">IF(INDEX(Data!BX:BX,$B23)=0,#N/A,INDEX(Data!BX:BX,$B23)-Data!BX$2+INDEX($A23:AO23,,MAX(ISNUMBER($D23:AO23)*COLUMN($D23:AO23))))</f>
        <v>#N/A</v>
      </c>
      <c r="AQ23" s="2" t="e">
        <f t="array" ref="AQ23">IF(INDEX(Data!BY:BY,$B23)=0,#N/A,INDEX(Data!BY:BY,$B23)-Data!BY$2+INDEX($A23:AP23,,MAX(ISNUMBER($D23:AP23)*COLUMN($D23:AP23))))</f>
        <v>#N/A</v>
      </c>
      <c r="AR23" s="2" t="e">
        <f t="array" ref="AR23">IF(INDEX(Data!BZ:BZ,$B23)=0,#N/A,INDEX(Data!BZ:BZ,$B23)-Data!BZ$2+INDEX($A23:AQ23,,MAX(ISNUMBER($D23:AQ23)*COLUMN($D23:AQ23))))</f>
        <v>#N/A</v>
      </c>
      <c r="AS23" s="2" t="e">
        <f t="array" ref="AS23">IF(INDEX(Data!CA:CA,$B23)=0,#N/A,INDEX(Data!CA:CA,$B23)-Data!CA$2+INDEX($A23:AR23,,MAX(ISNUMBER($D23:AR23)*COLUMN($D23:AR23))))</f>
        <v>#N/A</v>
      </c>
      <c r="AT23" s="2" t="e">
        <f t="array" ref="AT23">IF(INDEX(Data!CB:CB,$B23)=0,#N/A,INDEX(Data!CB:CB,$B23)-Data!CB$2+INDEX($A23:AS23,,MAX(ISNUMBER($D23:AS23)*COLUMN($D23:AS23))))</f>
        <v>#N/A</v>
      </c>
      <c r="AU23" s="2" t="e">
        <f t="array" ref="AU23">IF(INDEX(Data!CC:CC,$B23)=0,#N/A,INDEX(Data!CC:CC,$B23)-Data!CC$2+INDEX($A23:AT23,,MAX(ISNUMBER($D23:AT23)*COLUMN($D23:AT23))))</f>
        <v>#N/A</v>
      </c>
      <c r="AV23" s="2" t="e">
        <f t="array" ref="AV23">IF(INDEX(Data!CD:CD,$B23)=0,#N/A,INDEX(Data!CD:CD,$B23)-Data!CD$2+INDEX($A23:AU23,,MAX(ISNUMBER($D23:AU23)*COLUMN($D23:AU23))))</f>
        <v>#N/A</v>
      </c>
      <c r="AW23" s="2" t="e">
        <f t="array" ref="AW23">IF(INDEX(Data!CE:CE,$B23)=0,#N/A,INDEX(Data!CE:CE,$B23)-Data!CE$2+INDEX($A23:AV23,,MAX(ISNUMBER($D23:AV23)*COLUMN($D23:AV23))))</f>
        <v>#N/A</v>
      </c>
      <c r="AX23" s="2" t="e">
        <f t="array" ref="AX23">IF(INDEX(Data!CF:CF,$B23)=0,#N/A,INDEX(Data!CF:CF,$B23)-Data!CF$2+INDEX($A23:AW23,,MAX(ISNUMBER($D23:AW23)*COLUMN($D23:AW23))))</f>
        <v>#N/A</v>
      </c>
      <c r="AY23" s="2" t="e">
        <f t="array" ref="AY23">IF(INDEX(Data!CG:CG,$B23)=0,#N/A,INDEX(Data!CG:CG,$B23)-Data!CG$2+INDEX($A23:AX23,,MAX(ISNUMBER($D23:AX23)*COLUMN($D23:AX23))))</f>
        <v>#N/A</v>
      </c>
      <c r="AZ23" s="2" t="e">
        <f t="array" ref="AZ23">IF(INDEX(Data!CH:CH,$B23)=0,#N/A,INDEX(Data!CH:CH,$B23)-Data!CH$2+INDEX($A23:AY23,,MAX(ISNUMBER($D23:AY23)*COLUMN($D23:AY23))))</f>
        <v>#N/A</v>
      </c>
      <c r="BA23" s="2" t="e">
        <f t="array" ref="BA23">IF(INDEX(Data!CI:CI,$B23)=0,#N/A,INDEX(Data!CI:CI,$B23)-Data!CI$2+INDEX($A23:AZ23,,MAX(ISNUMBER($D23:AZ23)*COLUMN($D23:AZ23))))</f>
        <v>#N/A</v>
      </c>
      <c r="BB23" s="2" t="e">
        <f t="array" ref="BB23">IF(INDEX(Data!CJ:CJ,$B23)=0,#N/A,INDEX(Data!CJ:CJ,$B23)-Data!CJ$2+INDEX($A23:BA23,,MAX(ISNUMBER($D23:BA23)*COLUMN($D23:BA23))))</f>
        <v>#N/A</v>
      </c>
      <c r="BC23" s="2" t="e">
        <f t="array" ref="BC23">IF(INDEX(Data!CK:CK,$B23)=0,#N/A,INDEX(Data!CK:CK,$B23)-Data!CK$2+INDEX($A23:BB23,,MAX(ISNUMBER($D23:BB23)*COLUMN($D23:BB23))))</f>
        <v>#N/A</v>
      </c>
      <c r="BD23" s="2" t="e">
        <f t="array" ref="BD23">IF(INDEX(Data!CL:CL,$B23)=0,#N/A,INDEX(Data!CL:CL,$B23)-Data!CL$2+INDEX($A23:BC23,,MAX(ISNUMBER($D23:BC23)*COLUMN($D23:BC23))))</f>
        <v>#N/A</v>
      </c>
      <c r="BE23" s="2" t="e">
        <f t="array" ref="BE23">IF(INDEX(Data!CM:CM,$B23)=0,#N/A,INDEX(Data!CM:CM,$B23)-Data!CM$2+INDEX($A23:BD23,,MAX(ISNUMBER($D23:BD23)*COLUMN($D23:BD23))))</f>
        <v>#N/A</v>
      </c>
      <c r="BF23" s="2" t="e">
        <f t="array" ref="BF23">IF(INDEX(Data!CN:CN,$B23)=0,#N/A,INDEX(Data!CN:CN,$B23)-Data!CN$2+INDEX($A23:BE23,,MAX(ISNUMBER($D23:BE23)*COLUMN($D23:BE23))))</f>
        <v>#N/A</v>
      </c>
      <c r="BG23" s="2" t="e">
        <f t="array" ref="BG23">IF(INDEX(Data!CO:CO,$B23)=0,#N/A,INDEX(Data!CO:CO,$B23)-Data!CO$2+INDEX($A23:BF23,,MAX(ISNUMBER($D23:BF23)*COLUMN($D23:BF23))))</f>
        <v>#N/A</v>
      </c>
      <c r="BH23" s="2" t="e">
        <f t="array" ref="BH23">IF(INDEX(Data!CP:CP,$B23)=0,#N/A,INDEX(Data!CP:CP,$B23)-Data!CP$2+INDEX($A23:BG23,,MAX(ISNUMBER($D23:BG23)*COLUMN($D23:BG23))))</f>
        <v>#N/A</v>
      </c>
      <c r="BI23" s="2" t="e">
        <f t="array" ref="BI23">IF(INDEX(Data!CQ:CQ,$B23)=0,#N/A,INDEX(Data!CQ:CQ,$B23)-Data!CQ$2+INDEX($A23:BH23,,MAX(ISNUMBER($D23:BH23)*COLUMN($D23:BH23))))</f>
        <v>#N/A</v>
      </c>
      <c r="BJ23" s="2" t="e">
        <f t="array" ref="BJ23">IF(INDEX(Data!CR:CR,$B23)=0,#N/A,INDEX(Data!CR:CR,$B23)-Data!CR$2+INDEX($A23:BI23,,MAX(ISNUMBER($D23:BI23)*COLUMN($D23:BI23))))</f>
        <v>#N/A</v>
      </c>
      <c r="BK23" s="2" t="e">
        <f t="array" ref="BK23">IF(INDEX(Data!CS:CS,$B23)=0,#N/A,INDEX(Data!CS:CS,$B23)-Data!CS$2+INDEX($A23:BJ23,,MAX(ISNUMBER($D23:BJ23)*COLUMN($D23:BJ23))))</f>
        <v>#N/A</v>
      </c>
      <c r="BL23" s="2" t="e">
        <f t="array" ref="BL23">IF(INDEX(Data!CT:CT,$B23)=0,#N/A,INDEX(Data!CT:CT,$B23)-Data!CT$2+INDEX($A23:BK23,,MAX(ISNUMBER($D23:BK23)*COLUMN($D23:BK23))))</f>
        <v>#N/A</v>
      </c>
      <c r="BM23" s="2" t="e">
        <f t="array" ref="BM23">IF(INDEX(Data!CU:CU,$B23)=0,#N/A,INDEX(Data!CU:CU,$B23)-Data!CU$2+INDEX($A23:BL23,,MAX(ISNUMBER($D23:BL23)*COLUMN($D23:BL23))))</f>
        <v>#N/A</v>
      </c>
      <c r="BN23" s="2" t="e">
        <f t="array" ref="BN23">IF(INDEX(Data!CV:CV,$B23)=0,#N/A,INDEX(Data!CV:CV,$B23)-Data!CV$2+INDEX($A23:BM23,,MAX(ISNUMBER($D23:BM23)*COLUMN($D23:BM23))))</f>
        <v>#N/A</v>
      </c>
      <c r="BO23" s="2" t="e">
        <f t="array" ref="BO23">IF(INDEX(Data!CW:CW,$B23)=0,#N/A,INDEX(Data!CW:CW,$B23)-Data!CW$2+INDEX($A23:BN23,,MAX(ISNUMBER($D23:BN23)*COLUMN($D23:BN23))))</f>
        <v>#N/A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Lukas Oberhuemer</v>
      </c>
      <c r="B24" s="2">
        <f>MATCH(A24,Data!AJ:AJ,0)</f>
        <v>92</v>
      </c>
      <c r="C24" s="2">
        <f ca="1">COUNTIF(OFFSET(Data!$AM$1:$DC$71,B24-1,0,1),"&gt;0")</f>
        <v>28</v>
      </c>
      <c r="D24" s="2">
        <v>0</v>
      </c>
      <c r="E24" s="2">
        <f t="array" ref="E24">IF(INDEX(Data!AM:AM,$B24)=0,#N/A,INDEX(Data!AM:AM,$B24)-Data!AM$2+INDEX($A24:D24,,MAX(ISNUMBER($D24:D24)*COLUMN($D24:D24))))</f>
        <v>1</v>
      </c>
      <c r="F24" s="2">
        <f t="array" ref="F24">IF(INDEX(Data!AN:AN,$B24)=0,#N/A,INDEX(Data!AN:AN,$B24)-Data!AN$2+INDEX($A24:E24,,MAX(ISNUMBER($D24:E24)*COLUMN($D24:E24))))</f>
        <v>1</v>
      </c>
      <c r="G24" s="2">
        <f t="array" ref="G24">IF(INDEX(Data!AO:AO,$B24)=0,#N/A,INDEX(Data!AO:AO,$B24)-Data!AO$2+INDEX($A24:F24,,MAX(ISNUMBER($D24:F24)*COLUMN($D24:F24))))</f>
        <v>1</v>
      </c>
      <c r="H24" s="2">
        <f t="array" ref="H24">IF(INDEX(Data!AP:AP,$B24)=0,#N/A,INDEX(Data!AP:AP,$B24)-Data!AP$2+INDEX($A24:G24,,MAX(ISNUMBER($D24:G24)*COLUMN($D24:G24))))</f>
        <v>1</v>
      </c>
      <c r="I24" s="2">
        <f t="array" ref="I24">IF(INDEX(Data!AQ:AQ,$B24)=0,#N/A,INDEX(Data!AQ:AQ,$B24)-Data!AQ$2+INDEX($A24:H24,,MAX(ISNUMBER($D24:H24)*COLUMN($D24:H24))))</f>
        <v>0</v>
      </c>
      <c r="J24" s="2">
        <f t="array" ref="J24">IF(INDEX(Data!AR:AR,$B24)=0,#N/A,INDEX(Data!AR:AR,$B24)-Data!AR$2+INDEX($A24:I24,,MAX(ISNUMBER($D24:I24)*COLUMN($D24:I24))))</f>
        <v>0</v>
      </c>
      <c r="K24" s="2">
        <f t="array" ref="K24">IF(INDEX(Data!AS:AS,$B24)=0,#N/A,INDEX(Data!AS:AS,$B24)-Data!AS$2+INDEX($A24:J24,,MAX(ISNUMBER($D24:J24)*COLUMN($D24:J24))))</f>
        <v>0</v>
      </c>
      <c r="L24" s="2">
        <f t="array" ref="L24">IF(INDEX(Data!AT:AT,$B24)=0,#N/A,INDEX(Data!AT:AT,$B24)-Data!AT$2+INDEX($A24:K24,,MAX(ISNUMBER($D24:K24)*COLUMN($D24:K24))))</f>
        <v>0</v>
      </c>
      <c r="M24" s="2">
        <f t="array" ref="M24">IF(INDEX(Data!AU:AU,$B24)=0,#N/A,INDEX(Data!AU:AU,$B24)-Data!AU$2+INDEX($A24:L24,,MAX(ISNUMBER($D24:L24)*COLUMN($D24:L24))))</f>
        <v>0</v>
      </c>
      <c r="N24" s="2">
        <f t="array" ref="N24">IF(INDEX(Data!AV:AV,$B24)=0,#N/A,INDEX(Data!AV:AV,$B24)-Data!AV$2+INDEX($A24:M24,,MAX(ISNUMBER($D24:M24)*COLUMN($D24:M24))))</f>
        <v>0</v>
      </c>
      <c r="O24" s="2">
        <f t="array" ref="O24">IF(INDEX(Data!AW:AW,$B24)=0,#N/A,INDEX(Data!AW:AW,$B24)-Data!AW$2+INDEX($A24:N24,,MAX(ISNUMBER($D24:N24)*COLUMN($D24:N24))))</f>
        <v>0</v>
      </c>
      <c r="P24" s="2">
        <f t="array" ref="P24">IF(INDEX(Data!AX:AX,$B24)=0,#N/A,INDEX(Data!AX:AX,$B24)-Data!AX$2+INDEX($A24:O24,,MAX(ISNUMBER($D24:O24)*COLUMN($D24:O24))))</f>
        <v>2</v>
      </c>
      <c r="Q24" s="2">
        <f t="array" ref="Q24">IF(INDEX(Data!AY:AY,$B24)=0,#N/A,INDEX(Data!AY:AY,$B24)-Data!AY$2+INDEX($A24:P24,,MAX(ISNUMBER($D24:P24)*COLUMN($D24:P24))))</f>
        <v>3</v>
      </c>
      <c r="R24" s="2">
        <f t="array" ref="R24">IF(INDEX(Data!AZ:AZ,$B24)=0,#N/A,INDEX(Data!AZ:AZ,$B24)-Data!AZ$2+INDEX($A24:Q24,,MAX(ISNUMBER($D24:Q24)*COLUMN($D24:Q24))))</f>
        <v>3</v>
      </c>
      <c r="S24" s="2">
        <f t="array" ref="S24">IF(INDEX(Data!BA:BA,$B24)=0,#N/A,INDEX(Data!BA:BA,$B24)-Data!BA$2+INDEX($A24:R24,,MAX(ISNUMBER($D24:R24)*COLUMN($D24:R24))))</f>
        <v>4</v>
      </c>
      <c r="T24" s="2">
        <f t="array" ref="T24">IF(INDEX(Data!BB:BB,$B24)=0,#N/A,INDEX(Data!BB:BB,$B24)-Data!BB$2+INDEX($A24:S24,,MAX(ISNUMBER($D24:S24)*COLUMN($D24:S24))))</f>
        <v>4</v>
      </c>
      <c r="U24" s="2">
        <f t="array" ref="U24">IF(INDEX(Data!BC:BC,$B24)=0,#N/A,INDEX(Data!BC:BC,$B24)-Data!BC$2+INDEX($A24:T24,,MAX(ISNUMBER($D24:T24)*COLUMN($D24:T24))))</f>
        <v>4</v>
      </c>
      <c r="V24" s="2">
        <f t="array" ref="V24">IF(INDEX(Data!BD:BD,$B24)=0,#N/A,INDEX(Data!BD:BD,$B24)-Data!BD$2+INDEX($A24:U24,,MAX(ISNUMBER($D24:U24)*COLUMN($D24:U24))))</f>
        <v>4</v>
      </c>
      <c r="W24" s="2">
        <f t="array" ref="W24">IF(INDEX(Data!BE:BE,$B24)=0,#N/A,INDEX(Data!BE:BE,$B24)-Data!BE$2+INDEX($A24:V24,,MAX(ISNUMBER($D24:V24)*COLUMN($D24:V24))))</f>
        <v>3</v>
      </c>
      <c r="X24" s="2">
        <f t="array" ref="X24">IF(INDEX(Data!BF:BF,$B24)=0,#N/A,INDEX(Data!BF:BF,$B24)-Data!BF$2+INDEX($A24:W24,,MAX(ISNUMBER($D24:W24)*COLUMN($D24:W24))))</f>
        <v>4</v>
      </c>
      <c r="Y24" s="2">
        <f t="array" ref="Y24">IF(INDEX(Data!BG:BG,$B24)=0,#N/A,INDEX(Data!BG:BG,$B24)-Data!BG$2+INDEX($A24:X24,,MAX(ISNUMBER($D24:X24)*COLUMN($D24:X24))))</f>
        <v>4</v>
      </c>
      <c r="Z24" s="2">
        <f t="array" ref="Z24">IF(INDEX(Data!BH:BH,$B24)=0,#N/A,INDEX(Data!BH:BH,$B24)-Data!BH$2+INDEX($A24:Y24,,MAX(ISNUMBER($D24:Y24)*COLUMN($D24:Y24))))</f>
        <v>4</v>
      </c>
      <c r="AA24" s="2">
        <f t="array" ref="AA24">IF(INDEX(Data!BI:BI,$B24)=0,#N/A,INDEX(Data!BI:BI,$B24)-Data!BI$2+INDEX($A24:Z24,,MAX(ISNUMBER($D24:Z24)*COLUMN($D24:Z24))))</f>
        <v>4</v>
      </c>
      <c r="AB24" s="2">
        <f t="array" ref="AB24">IF(INDEX(Data!BJ:BJ,$B24)=0,#N/A,INDEX(Data!BJ:BJ,$B24)-Data!BJ$2+INDEX($A24:AA24,,MAX(ISNUMBER($D24:AA24)*COLUMN($D24:AA24))))</f>
        <v>4</v>
      </c>
      <c r="AC24" s="2">
        <f t="array" ref="AC24">IF(INDEX(Data!BK:BK,$B24)=0,#N/A,INDEX(Data!BK:BK,$B24)-Data!BK$2+INDEX($A24:AB24,,MAX(ISNUMBER($D24:AB24)*COLUMN($D24:AB24))))</f>
        <v>4</v>
      </c>
      <c r="AD24" s="2">
        <f t="array" ref="AD24">IF(INDEX(Data!BL:BL,$B24)=0,#N/A,INDEX(Data!BL:BL,$B24)-Data!BL$2+INDEX($A24:AC24,,MAX(ISNUMBER($D24:AC24)*COLUMN($D24:AC24))))</f>
        <v>3</v>
      </c>
      <c r="AE24" s="2">
        <f t="array" ref="AE24">IF(INDEX(Data!BM:BM,$B24)=0,#N/A,INDEX(Data!BM:BM,$B24)-Data!BM$2+INDEX($A24:AD24,,MAX(ISNUMBER($D24:AD24)*COLUMN($D24:AD24))))</f>
        <v>3</v>
      </c>
      <c r="AF24" s="2">
        <f t="array" ref="AF24">IF(INDEX(Data!BN:BN,$B24)=0,#N/A,INDEX(Data!BN:BN,$B24)-Data!BN$2+INDEX($A24:AE24,,MAX(ISNUMBER($D24:AE24)*COLUMN($D24:AE24))))</f>
        <v>3</v>
      </c>
      <c r="AG24" s="2" t="e">
        <f t="array" ref="AG24">IF(INDEX(Data!BO:BO,$B24)=0,#N/A,INDEX(Data!BO:BO,$B24)-Data!BO$2+INDEX($A24:AF24,,MAX(ISNUMBER($D24:AF24)*COLUMN($D24:AF24))))</f>
        <v>#N/A</v>
      </c>
      <c r="AH24" s="2" t="e">
        <f t="array" ref="AH24">IF(INDEX(Data!BP:BP,$B24)=0,#N/A,INDEX(Data!BP:BP,$B24)-Data!BP$2+INDEX($A24:AG24,,MAX(ISNUMBER($D24:AG24)*COLUMN($D24:AG24))))</f>
        <v>#N/A</v>
      </c>
      <c r="AI24" s="2" t="e">
        <f t="array" ref="AI24">IF(INDEX(Data!BQ:BQ,$B24)=0,#N/A,INDEX(Data!BQ:BQ,$B24)-Data!BQ$2+INDEX($A24:AH24,,MAX(ISNUMBER($D24:AH24)*COLUMN($D24:AH24))))</f>
        <v>#N/A</v>
      </c>
      <c r="AJ24" s="2" t="e">
        <f t="array" ref="AJ24">IF(INDEX(Data!BR:BR,$B24)=0,#N/A,INDEX(Data!BR:BR,$B24)-Data!BR$2+INDEX($A24:AI24,,MAX(ISNUMBER($D24:AI24)*COLUMN($D24:AI24))))</f>
        <v>#N/A</v>
      </c>
      <c r="AK24" s="2" t="e">
        <f t="array" ref="AK24">IF(INDEX(Data!BS:BS,$B24)=0,#N/A,INDEX(Data!BS:BS,$B24)-Data!BS$2+INDEX($A24:AJ24,,MAX(ISNUMBER($D24:AJ24)*COLUMN($D24:AJ24))))</f>
        <v>#N/A</v>
      </c>
      <c r="AL24" s="2" t="e">
        <f t="array" ref="AL24">IF(INDEX(Data!BT:BT,$B24)=0,#N/A,INDEX(Data!BT:BT,$B24)-Data!BT$2+INDEX($A24:AK24,,MAX(ISNUMBER($D24:AK24)*COLUMN($D24:AK24))))</f>
        <v>#N/A</v>
      </c>
      <c r="AM24" s="2" t="e">
        <f t="array" ref="AM24">IF(INDEX(Data!BU:BU,$B24)=0,#N/A,INDEX(Data!BU:BU,$B24)-Data!BU$2+INDEX($A24:AL24,,MAX(ISNUMBER($D24:AL24)*COLUMN($D24:AL24))))</f>
        <v>#N/A</v>
      </c>
      <c r="AN24" s="2" t="e">
        <f t="array" ref="AN24">IF(INDEX(Data!BV:BV,$B24)=0,#N/A,INDEX(Data!BV:BV,$B24)-Data!BV$2+INDEX($A24:AM24,,MAX(ISNUMBER($D24:AM24)*COLUMN($D24:AM24))))</f>
        <v>#N/A</v>
      </c>
      <c r="AO24" s="2" t="e">
        <f t="array" ref="AO24">IF(INDEX(Data!BW:BW,$B24)=0,#N/A,INDEX(Data!BW:BW,$B24)-Data!BW$2+INDEX($A24:AN24,,MAX(ISNUMBER($D24:AN24)*COLUMN($D24:AN24))))</f>
        <v>#N/A</v>
      </c>
      <c r="AP24" s="2" t="e">
        <f t="array" ref="AP24">IF(INDEX(Data!BX:BX,$B24)=0,#N/A,INDEX(Data!BX:BX,$B24)-Data!BX$2+INDEX($A24:AO24,,MAX(ISNUMBER($D24:AO24)*COLUMN($D24:AO24))))</f>
        <v>#N/A</v>
      </c>
      <c r="AQ24" s="2" t="e">
        <f t="array" ref="AQ24">IF(INDEX(Data!BY:BY,$B24)=0,#N/A,INDEX(Data!BY:BY,$B24)-Data!BY$2+INDEX($A24:AP24,,MAX(ISNUMBER($D24:AP24)*COLUMN($D24:AP24))))</f>
        <v>#N/A</v>
      </c>
      <c r="AR24" s="2" t="e">
        <f t="array" ref="AR24">IF(INDEX(Data!BZ:BZ,$B24)=0,#N/A,INDEX(Data!BZ:BZ,$B24)-Data!BZ$2+INDEX($A24:AQ24,,MAX(ISNUMBER($D24:AQ24)*COLUMN($D24:AQ24))))</f>
        <v>#N/A</v>
      </c>
      <c r="AS24" s="2" t="e">
        <f t="array" ref="AS24">IF(INDEX(Data!CA:CA,$B24)=0,#N/A,INDEX(Data!CA:CA,$B24)-Data!CA$2+INDEX($A24:AR24,,MAX(ISNUMBER($D24:AR24)*COLUMN($D24:AR24))))</f>
        <v>#N/A</v>
      </c>
      <c r="AT24" s="2" t="e">
        <f t="array" ref="AT24">IF(INDEX(Data!CB:CB,$B24)=0,#N/A,INDEX(Data!CB:CB,$B24)-Data!CB$2+INDEX($A24:AS24,,MAX(ISNUMBER($D24:AS24)*COLUMN($D24:AS24))))</f>
        <v>#N/A</v>
      </c>
      <c r="AU24" s="2" t="e">
        <f t="array" ref="AU24">IF(INDEX(Data!CC:CC,$B24)=0,#N/A,INDEX(Data!CC:CC,$B24)-Data!CC$2+INDEX($A24:AT24,,MAX(ISNUMBER($D24:AT24)*COLUMN($D24:AT24))))</f>
        <v>#N/A</v>
      </c>
      <c r="AV24" s="2" t="e">
        <f t="array" ref="AV24">IF(INDEX(Data!CD:CD,$B24)=0,#N/A,INDEX(Data!CD:CD,$B24)-Data!CD$2+INDEX($A24:AU24,,MAX(ISNUMBER($D24:AU24)*COLUMN($D24:AU24))))</f>
        <v>#N/A</v>
      </c>
      <c r="AW24" s="2" t="e">
        <f t="array" ref="AW24">IF(INDEX(Data!CE:CE,$B24)=0,#N/A,INDEX(Data!CE:CE,$B24)-Data!CE$2+INDEX($A24:AV24,,MAX(ISNUMBER($D24:AV24)*COLUMN($D24:AV24))))</f>
        <v>#N/A</v>
      </c>
      <c r="AX24" s="2" t="e">
        <f t="array" ref="AX24">IF(INDEX(Data!CF:CF,$B24)=0,#N/A,INDEX(Data!CF:CF,$B24)-Data!CF$2+INDEX($A24:AW24,,MAX(ISNUMBER($D24:AW24)*COLUMN($D24:AW24))))</f>
        <v>#N/A</v>
      </c>
      <c r="AY24" s="2" t="e">
        <f t="array" ref="AY24">IF(INDEX(Data!CG:CG,$B24)=0,#N/A,INDEX(Data!CG:CG,$B24)-Data!CG$2+INDEX($A24:AX24,,MAX(ISNUMBER($D24:AX24)*COLUMN($D24:AX24))))</f>
        <v>#N/A</v>
      </c>
      <c r="AZ24" s="2" t="e">
        <f t="array" ref="AZ24">IF(INDEX(Data!CH:CH,$B24)=0,#N/A,INDEX(Data!CH:CH,$B24)-Data!CH$2+INDEX($A24:AY24,,MAX(ISNUMBER($D24:AY24)*COLUMN($D24:AY24))))</f>
        <v>#N/A</v>
      </c>
      <c r="BA24" s="2" t="e">
        <f t="array" ref="BA24">IF(INDEX(Data!CI:CI,$B24)=0,#N/A,INDEX(Data!CI:CI,$B24)-Data!CI$2+INDEX($A24:AZ24,,MAX(ISNUMBER($D24:AZ24)*COLUMN($D24:AZ24))))</f>
        <v>#N/A</v>
      </c>
      <c r="BB24" s="2" t="e">
        <f t="array" ref="BB24">IF(INDEX(Data!CJ:CJ,$B24)=0,#N/A,INDEX(Data!CJ:CJ,$B24)-Data!CJ$2+INDEX($A24:BA24,,MAX(ISNUMBER($D24:BA24)*COLUMN($D24:BA24))))</f>
        <v>#N/A</v>
      </c>
      <c r="BC24" s="2" t="e">
        <f t="array" ref="BC24">IF(INDEX(Data!CK:CK,$B24)=0,#N/A,INDEX(Data!CK:CK,$B24)-Data!CK$2+INDEX($A24:BB24,,MAX(ISNUMBER($D24:BB24)*COLUMN($D24:BB24))))</f>
        <v>#N/A</v>
      </c>
      <c r="BD24" s="2" t="e">
        <f t="array" ref="BD24">IF(INDEX(Data!CL:CL,$B24)=0,#N/A,INDEX(Data!CL:CL,$B24)-Data!CL$2+INDEX($A24:BC24,,MAX(ISNUMBER($D24:BC24)*COLUMN($D24:BC24))))</f>
        <v>#N/A</v>
      </c>
      <c r="BE24" s="2" t="e">
        <f t="array" ref="BE24">IF(INDEX(Data!CM:CM,$B24)=0,#N/A,INDEX(Data!CM:CM,$B24)-Data!CM$2+INDEX($A24:BD24,,MAX(ISNUMBER($D24:BD24)*COLUMN($D24:BD24))))</f>
        <v>#N/A</v>
      </c>
      <c r="BF24" s="2" t="e">
        <f t="array" ref="BF24">IF(INDEX(Data!CN:CN,$B24)=0,#N/A,INDEX(Data!CN:CN,$B24)-Data!CN$2+INDEX($A24:BE24,,MAX(ISNUMBER($D24:BE24)*COLUMN($D24:BE24))))</f>
        <v>#N/A</v>
      </c>
      <c r="BG24" s="2" t="e">
        <f t="array" ref="BG24">IF(INDEX(Data!CO:CO,$B24)=0,#N/A,INDEX(Data!CO:CO,$B24)-Data!CO$2+INDEX($A24:BF24,,MAX(ISNUMBER($D24:BF24)*COLUMN($D24:BF24))))</f>
        <v>#N/A</v>
      </c>
      <c r="BH24" s="2" t="e">
        <f t="array" ref="BH24">IF(INDEX(Data!CP:CP,$B24)=0,#N/A,INDEX(Data!CP:CP,$B24)-Data!CP$2+INDEX($A24:BG24,,MAX(ISNUMBER($D24:BG24)*COLUMN($D24:BG24))))</f>
        <v>#N/A</v>
      </c>
      <c r="BI24" s="2" t="e">
        <f t="array" ref="BI24">IF(INDEX(Data!CQ:CQ,$B24)=0,#N/A,INDEX(Data!CQ:CQ,$B24)-Data!CQ$2+INDEX($A24:BH24,,MAX(ISNUMBER($D24:BH24)*COLUMN($D24:BH24))))</f>
        <v>#N/A</v>
      </c>
      <c r="BJ24" s="2" t="e">
        <f t="array" ref="BJ24">IF(INDEX(Data!CR:CR,$B24)=0,#N/A,INDEX(Data!CR:CR,$B24)-Data!CR$2+INDEX($A24:BI24,,MAX(ISNUMBER($D24:BI24)*COLUMN($D24:BI24))))</f>
        <v>#N/A</v>
      </c>
      <c r="BK24" s="2" t="e">
        <f t="array" ref="BK24">IF(INDEX(Data!CS:CS,$B24)=0,#N/A,INDEX(Data!CS:CS,$B24)-Data!CS$2+INDEX($A24:BJ24,,MAX(ISNUMBER($D24:BJ24)*COLUMN($D24:BJ24))))</f>
        <v>#N/A</v>
      </c>
      <c r="BL24" s="2" t="e">
        <f t="array" ref="BL24">IF(INDEX(Data!CT:CT,$B24)=0,#N/A,INDEX(Data!CT:CT,$B24)-Data!CT$2+INDEX($A24:BK24,,MAX(ISNUMBER($D24:BK24)*COLUMN($D24:BK24))))</f>
        <v>#N/A</v>
      </c>
      <c r="BM24" s="2" t="e">
        <f t="array" ref="BM24">IF(INDEX(Data!CU:CU,$B24)=0,#N/A,INDEX(Data!CU:CU,$B24)-Data!CU$2+INDEX($A24:BL24,,MAX(ISNUMBER($D24:BL24)*COLUMN($D24:BL24))))</f>
        <v>#N/A</v>
      </c>
      <c r="BN24" s="2" t="e">
        <f t="array" ref="BN24">IF(INDEX(Data!CV:CV,$B24)=0,#N/A,INDEX(Data!CV:CV,$B24)-Data!CV$2+INDEX($A24:BM24,,MAX(ISNUMBER($D24:BM24)*COLUMN($D24:BM24))))</f>
        <v>#N/A</v>
      </c>
      <c r="BO24" s="2" t="e">
        <f t="array" ref="BO24">IF(INDEX(Data!CW:CW,$B24)=0,#N/A,INDEX(Data!CW:CW,$B24)-Data!CW$2+INDEX($A24:BN24,,MAX(ISNUMBER($D24:BN24)*COLUMN($D24:BN24))))</f>
        <v>#N/A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Christian Klima</v>
      </c>
      <c r="B25" s="2">
        <f>MATCH(A25,Data!AJ:AJ,0)</f>
        <v>93</v>
      </c>
      <c r="C25" s="2">
        <f ca="1">COUNTIF(OFFSET(Data!$AM$1:$DC$71,B25-1,0,1),"&gt;0")</f>
        <v>28</v>
      </c>
      <c r="D25" s="2">
        <v>0</v>
      </c>
      <c r="E25" s="2">
        <f t="array" ref="E25">IF(INDEX(Data!AM:AM,$B25)=0,#N/A,INDEX(Data!AM:AM,$B25)-Data!AM$2+INDEX($A25:D25,,MAX(ISNUMBER($D25:D25)*COLUMN($D25:D25))))</f>
        <v>0</v>
      </c>
      <c r="F25" s="2">
        <f t="array" ref="F25">IF(INDEX(Data!AN:AN,$B25)=0,#N/A,INDEX(Data!AN:AN,$B25)-Data!AN$2+INDEX($A25:E25,,MAX(ISNUMBER($D25:E25)*COLUMN($D25:E25))))</f>
        <v>0</v>
      </c>
      <c r="G25" s="2">
        <f t="array" ref="G25">IF(INDEX(Data!AO:AO,$B25)=0,#N/A,INDEX(Data!AO:AO,$B25)-Data!AO$2+INDEX($A25:F25,,MAX(ISNUMBER($D25:F25)*COLUMN($D25:F25))))</f>
        <v>0</v>
      </c>
      <c r="H25" s="2">
        <f t="array" ref="H25">IF(INDEX(Data!AP:AP,$B25)=0,#N/A,INDEX(Data!AP:AP,$B25)-Data!AP$2+INDEX($A25:G25,,MAX(ISNUMBER($D25:G25)*COLUMN($D25:G25))))</f>
        <v>1</v>
      </c>
      <c r="I25" s="2">
        <f t="array" ref="I25">IF(INDEX(Data!AQ:AQ,$B25)=0,#N/A,INDEX(Data!AQ:AQ,$B25)-Data!AQ$2+INDEX($A25:H25,,MAX(ISNUMBER($D25:H25)*COLUMN($D25:H25))))</f>
        <v>1</v>
      </c>
      <c r="J25" s="2">
        <f t="array" ref="J25">IF(INDEX(Data!AR:AR,$B25)=0,#N/A,INDEX(Data!AR:AR,$B25)-Data!AR$2+INDEX($A25:I25,,MAX(ISNUMBER($D25:I25)*COLUMN($D25:I25))))</f>
        <v>1</v>
      </c>
      <c r="K25" s="2">
        <f t="array" ref="K25">IF(INDEX(Data!AS:AS,$B25)=0,#N/A,INDEX(Data!AS:AS,$B25)-Data!AS$2+INDEX($A25:J25,,MAX(ISNUMBER($D25:J25)*COLUMN($D25:J25))))</f>
        <v>1</v>
      </c>
      <c r="L25" s="2">
        <f t="array" ref="L25">IF(INDEX(Data!AT:AT,$B25)=0,#N/A,INDEX(Data!AT:AT,$B25)-Data!AT$2+INDEX($A25:K25,,MAX(ISNUMBER($D25:K25)*COLUMN($D25:K25))))</f>
        <v>2</v>
      </c>
      <c r="M25" s="2">
        <f t="array" ref="M25">IF(INDEX(Data!AU:AU,$B25)=0,#N/A,INDEX(Data!AU:AU,$B25)-Data!AU$2+INDEX($A25:L25,,MAX(ISNUMBER($D25:L25)*COLUMN($D25:L25))))</f>
        <v>2</v>
      </c>
      <c r="N25" s="2">
        <f t="array" ref="N25">IF(INDEX(Data!AV:AV,$B25)=0,#N/A,INDEX(Data!AV:AV,$B25)-Data!AV$2+INDEX($A25:M25,,MAX(ISNUMBER($D25:M25)*COLUMN($D25:M25))))</f>
        <v>2</v>
      </c>
      <c r="O25" s="2">
        <f t="array" ref="O25">IF(INDEX(Data!AW:AW,$B25)=0,#N/A,INDEX(Data!AW:AW,$B25)-Data!AW$2+INDEX($A25:N25,,MAX(ISNUMBER($D25:N25)*COLUMN($D25:N25))))</f>
        <v>1</v>
      </c>
      <c r="P25" s="2">
        <f t="array" ref="P25">IF(INDEX(Data!AX:AX,$B25)=0,#N/A,INDEX(Data!AX:AX,$B25)-Data!AX$2+INDEX($A25:O25,,MAX(ISNUMBER($D25:O25)*COLUMN($D25:O25))))</f>
        <v>1</v>
      </c>
      <c r="Q25" s="2">
        <f t="array" ref="Q25">IF(INDEX(Data!AY:AY,$B25)=0,#N/A,INDEX(Data!AY:AY,$B25)-Data!AY$2+INDEX($A25:P25,,MAX(ISNUMBER($D25:P25)*COLUMN($D25:P25))))</f>
        <v>1</v>
      </c>
      <c r="R25" s="2">
        <f t="array" ref="R25">IF(INDEX(Data!AZ:AZ,$B25)=0,#N/A,INDEX(Data!AZ:AZ,$B25)-Data!AZ$2+INDEX($A25:Q25,,MAX(ISNUMBER($D25:Q25)*COLUMN($D25:Q25))))</f>
        <v>1</v>
      </c>
      <c r="S25" s="2">
        <f t="array" ref="S25">IF(INDEX(Data!BA:BA,$B25)=0,#N/A,INDEX(Data!BA:BA,$B25)-Data!BA$2+INDEX($A25:R25,,MAX(ISNUMBER($D25:R25)*COLUMN($D25:R25))))</f>
        <v>1</v>
      </c>
      <c r="T25" s="2">
        <f t="array" ref="T25">IF(INDEX(Data!BB:BB,$B25)=0,#N/A,INDEX(Data!BB:BB,$B25)-Data!BB$2+INDEX($A25:S25,,MAX(ISNUMBER($D25:S25)*COLUMN($D25:S25))))</f>
        <v>1</v>
      </c>
      <c r="U25" s="2">
        <f t="array" ref="U25">IF(INDEX(Data!BC:BC,$B25)=0,#N/A,INDEX(Data!BC:BC,$B25)-Data!BC$2+INDEX($A25:T25,,MAX(ISNUMBER($D25:T25)*COLUMN($D25:T25))))</f>
        <v>2</v>
      </c>
      <c r="V25" s="2">
        <f t="array" ref="V25">IF(INDEX(Data!BD:BD,$B25)=0,#N/A,INDEX(Data!BD:BD,$B25)-Data!BD$2+INDEX($A25:U25,,MAX(ISNUMBER($D25:U25)*COLUMN($D25:U25))))</f>
        <v>3</v>
      </c>
      <c r="W25" s="2">
        <f t="array" ref="W25">IF(INDEX(Data!BE:BE,$B25)=0,#N/A,INDEX(Data!BE:BE,$B25)-Data!BE$2+INDEX($A25:V25,,MAX(ISNUMBER($D25:V25)*COLUMN($D25:V25))))</f>
        <v>3</v>
      </c>
      <c r="X25" s="2">
        <f t="array" ref="X25">IF(INDEX(Data!BF:BF,$B25)=0,#N/A,INDEX(Data!BF:BF,$B25)-Data!BF$2+INDEX($A25:W25,,MAX(ISNUMBER($D25:W25)*COLUMN($D25:W25))))</f>
        <v>2</v>
      </c>
      <c r="Y25" s="2">
        <f t="array" ref="Y25">IF(INDEX(Data!BG:BG,$B25)=0,#N/A,INDEX(Data!BG:BG,$B25)-Data!BG$2+INDEX($A25:X25,,MAX(ISNUMBER($D25:X25)*COLUMN($D25:X25))))</f>
        <v>2</v>
      </c>
      <c r="Z25" s="2">
        <f t="array" ref="Z25">IF(INDEX(Data!BH:BH,$B25)=0,#N/A,INDEX(Data!BH:BH,$B25)-Data!BH$2+INDEX($A25:Y25,,MAX(ISNUMBER($D25:Y25)*COLUMN($D25:Y25))))</f>
        <v>2</v>
      </c>
      <c r="AA25" s="2">
        <f t="array" ref="AA25">IF(INDEX(Data!BI:BI,$B25)=0,#N/A,INDEX(Data!BI:BI,$B25)-Data!BI$2+INDEX($A25:Z25,,MAX(ISNUMBER($D25:Z25)*COLUMN($D25:Z25))))</f>
        <v>3</v>
      </c>
      <c r="AB25" s="2">
        <f t="array" ref="AB25">IF(INDEX(Data!BJ:BJ,$B25)=0,#N/A,INDEX(Data!BJ:BJ,$B25)-Data!BJ$2+INDEX($A25:AA25,,MAX(ISNUMBER($D25:AA25)*COLUMN($D25:AA25))))</f>
        <v>3</v>
      </c>
      <c r="AC25" s="2">
        <f t="array" ref="AC25">IF(INDEX(Data!BK:BK,$B25)=0,#N/A,INDEX(Data!BK:BK,$B25)-Data!BK$2+INDEX($A25:AB25,,MAX(ISNUMBER($D25:AB25)*COLUMN($D25:AB25))))</f>
        <v>3</v>
      </c>
      <c r="AD25" s="2">
        <f t="array" ref="AD25">IF(INDEX(Data!BL:BL,$B25)=0,#N/A,INDEX(Data!BL:BL,$B25)-Data!BL$2+INDEX($A25:AC25,,MAX(ISNUMBER($D25:AC25)*COLUMN($D25:AC25))))</f>
        <v>4</v>
      </c>
      <c r="AE25" s="2">
        <f t="array" ref="AE25">IF(INDEX(Data!BM:BM,$B25)=0,#N/A,INDEX(Data!BM:BM,$B25)-Data!BM$2+INDEX($A25:AD25,,MAX(ISNUMBER($D25:AD25)*COLUMN($D25:AD25))))</f>
        <v>4</v>
      </c>
      <c r="AF25" s="2">
        <f t="array" ref="AF25">IF(INDEX(Data!BN:BN,$B25)=0,#N/A,INDEX(Data!BN:BN,$B25)-Data!BN$2+INDEX($A25:AE25,,MAX(ISNUMBER($D25:AE25)*COLUMN($D25:AE25))))</f>
        <v>4</v>
      </c>
      <c r="AG25" s="2" t="e">
        <f t="array" ref="AG25">IF(INDEX(Data!BO:BO,$B25)=0,#N/A,INDEX(Data!BO:BO,$B25)-Data!BO$2+INDEX($A25:AF25,,MAX(ISNUMBER($D25:AF25)*COLUMN($D25:AF25))))</f>
        <v>#N/A</v>
      </c>
      <c r="AH25" s="2" t="e">
        <f t="array" ref="AH25">IF(INDEX(Data!BP:BP,$B25)=0,#N/A,INDEX(Data!BP:BP,$B25)-Data!BP$2+INDEX($A25:AG25,,MAX(ISNUMBER($D25:AG25)*COLUMN($D25:AG25))))</f>
        <v>#N/A</v>
      </c>
      <c r="AI25" s="2" t="e">
        <f t="array" ref="AI25">IF(INDEX(Data!BQ:BQ,$B25)=0,#N/A,INDEX(Data!BQ:BQ,$B25)-Data!BQ$2+INDEX($A25:AH25,,MAX(ISNUMBER($D25:AH25)*COLUMN($D25:AH25))))</f>
        <v>#N/A</v>
      </c>
      <c r="AJ25" s="2" t="e">
        <f t="array" ref="AJ25">IF(INDEX(Data!BR:BR,$B25)=0,#N/A,INDEX(Data!BR:BR,$B25)-Data!BR$2+INDEX($A25:AI25,,MAX(ISNUMBER($D25:AI25)*COLUMN($D25:AI25))))</f>
        <v>#N/A</v>
      </c>
      <c r="AK25" s="2" t="e">
        <f t="array" ref="AK25">IF(INDEX(Data!BS:BS,$B25)=0,#N/A,INDEX(Data!BS:BS,$B25)-Data!BS$2+INDEX($A25:AJ25,,MAX(ISNUMBER($D25:AJ25)*COLUMN($D25:AJ25))))</f>
        <v>#N/A</v>
      </c>
      <c r="AL25" s="2" t="e">
        <f t="array" ref="AL25">IF(INDEX(Data!BT:BT,$B25)=0,#N/A,INDEX(Data!BT:BT,$B25)-Data!BT$2+INDEX($A25:AK25,,MAX(ISNUMBER($D25:AK25)*COLUMN($D25:AK25))))</f>
        <v>#N/A</v>
      </c>
      <c r="AM25" s="2" t="e">
        <f t="array" ref="AM25">IF(INDEX(Data!BU:BU,$B25)=0,#N/A,INDEX(Data!BU:BU,$B25)-Data!BU$2+INDEX($A25:AL25,,MAX(ISNUMBER($D25:AL25)*COLUMN($D25:AL25))))</f>
        <v>#N/A</v>
      </c>
      <c r="AN25" s="2" t="e">
        <f t="array" ref="AN25">IF(INDEX(Data!BV:BV,$B25)=0,#N/A,INDEX(Data!BV:BV,$B25)-Data!BV$2+INDEX($A25:AM25,,MAX(ISNUMBER($D25:AM25)*COLUMN($D25:AM25))))</f>
        <v>#N/A</v>
      </c>
      <c r="AO25" s="2" t="e">
        <f t="array" ref="AO25">IF(INDEX(Data!BW:BW,$B25)=0,#N/A,INDEX(Data!BW:BW,$B25)-Data!BW$2+INDEX($A25:AN25,,MAX(ISNUMBER($D25:AN25)*COLUMN($D25:AN25))))</f>
        <v>#N/A</v>
      </c>
      <c r="AP25" s="2" t="e">
        <f t="array" ref="AP25">IF(INDEX(Data!BX:BX,$B25)=0,#N/A,INDEX(Data!BX:BX,$B25)-Data!BX$2+INDEX($A25:AO25,,MAX(ISNUMBER($D25:AO25)*COLUMN($D25:AO25))))</f>
        <v>#N/A</v>
      </c>
      <c r="AQ25" s="2" t="e">
        <f t="array" ref="AQ25">IF(INDEX(Data!BY:BY,$B25)=0,#N/A,INDEX(Data!BY:BY,$B25)-Data!BY$2+INDEX($A25:AP25,,MAX(ISNUMBER($D25:AP25)*COLUMN($D25:AP25))))</f>
        <v>#N/A</v>
      </c>
      <c r="AR25" s="2" t="e">
        <f t="array" ref="AR25">IF(INDEX(Data!BZ:BZ,$B25)=0,#N/A,INDEX(Data!BZ:BZ,$B25)-Data!BZ$2+INDEX($A25:AQ25,,MAX(ISNUMBER($D25:AQ25)*COLUMN($D25:AQ25))))</f>
        <v>#N/A</v>
      </c>
      <c r="AS25" s="2" t="e">
        <f t="array" ref="AS25">IF(INDEX(Data!CA:CA,$B25)=0,#N/A,INDEX(Data!CA:CA,$B25)-Data!CA$2+INDEX($A25:AR25,,MAX(ISNUMBER($D25:AR25)*COLUMN($D25:AR25))))</f>
        <v>#N/A</v>
      </c>
      <c r="AT25" s="2" t="e">
        <f t="array" ref="AT25">IF(INDEX(Data!CB:CB,$B25)=0,#N/A,INDEX(Data!CB:CB,$B25)-Data!CB$2+INDEX($A25:AS25,,MAX(ISNUMBER($D25:AS25)*COLUMN($D25:AS25))))</f>
        <v>#N/A</v>
      </c>
      <c r="AU25" s="2" t="e">
        <f t="array" ref="AU25">IF(INDEX(Data!CC:CC,$B25)=0,#N/A,INDEX(Data!CC:CC,$B25)-Data!CC$2+INDEX($A25:AT25,,MAX(ISNUMBER($D25:AT25)*COLUMN($D25:AT25))))</f>
        <v>#N/A</v>
      </c>
      <c r="AV25" s="2" t="e">
        <f t="array" ref="AV25">IF(INDEX(Data!CD:CD,$B25)=0,#N/A,INDEX(Data!CD:CD,$B25)-Data!CD$2+INDEX($A25:AU25,,MAX(ISNUMBER($D25:AU25)*COLUMN($D25:AU25))))</f>
        <v>#N/A</v>
      </c>
      <c r="AW25" s="2" t="e">
        <f t="array" ref="AW25">IF(INDEX(Data!CE:CE,$B25)=0,#N/A,INDEX(Data!CE:CE,$B25)-Data!CE$2+INDEX($A25:AV25,,MAX(ISNUMBER($D25:AV25)*COLUMN($D25:AV25))))</f>
        <v>#N/A</v>
      </c>
      <c r="AX25" s="2" t="e">
        <f t="array" ref="AX25">IF(INDEX(Data!CF:CF,$B25)=0,#N/A,INDEX(Data!CF:CF,$B25)-Data!CF$2+INDEX($A25:AW25,,MAX(ISNUMBER($D25:AW25)*COLUMN($D25:AW25))))</f>
        <v>#N/A</v>
      </c>
      <c r="AY25" s="2" t="e">
        <f t="array" ref="AY25">IF(INDEX(Data!CG:CG,$B25)=0,#N/A,INDEX(Data!CG:CG,$B25)-Data!CG$2+INDEX($A25:AX25,,MAX(ISNUMBER($D25:AX25)*COLUMN($D25:AX25))))</f>
        <v>#N/A</v>
      </c>
      <c r="AZ25" s="2" t="e">
        <f t="array" ref="AZ25">IF(INDEX(Data!CH:CH,$B25)=0,#N/A,INDEX(Data!CH:CH,$B25)-Data!CH$2+INDEX($A25:AY25,,MAX(ISNUMBER($D25:AY25)*COLUMN($D25:AY25))))</f>
        <v>#N/A</v>
      </c>
      <c r="BA25" s="2" t="e">
        <f t="array" ref="BA25">IF(INDEX(Data!CI:CI,$B25)=0,#N/A,INDEX(Data!CI:CI,$B25)-Data!CI$2+INDEX($A25:AZ25,,MAX(ISNUMBER($D25:AZ25)*COLUMN($D25:AZ25))))</f>
        <v>#N/A</v>
      </c>
      <c r="BB25" s="2" t="e">
        <f t="array" ref="BB25">IF(INDEX(Data!CJ:CJ,$B25)=0,#N/A,INDEX(Data!CJ:CJ,$B25)-Data!CJ$2+INDEX($A25:BA25,,MAX(ISNUMBER($D25:BA25)*COLUMN($D25:BA25))))</f>
        <v>#N/A</v>
      </c>
      <c r="BC25" s="2" t="e">
        <f t="array" ref="BC25">IF(INDEX(Data!CK:CK,$B25)=0,#N/A,INDEX(Data!CK:CK,$B25)-Data!CK$2+INDEX($A25:BB25,,MAX(ISNUMBER($D25:BB25)*COLUMN($D25:BB25))))</f>
        <v>#N/A</v>
      </c>
      <c r="BD25" s="2" t="e">
        <f t="array" ref="BD25">IF(INDEX(Data!CL:CL,$B25)=0,#N/A,INDEX(Data!CL:CL,$B25)-Data!CL$2+INDEX($A25:BC25,,MAX(ISNUMBER($D25:BC25)*COLUMN($D25:BC25))))</f>
        <v>#N/A</v>
      </c>
      <c r="BE25" s="2" t="e">
        <f t="array" ref="BE25">IF(INDEX(Data!CM:CM,$B25)=0,#N/A,INDEX(Data!CM:CM,$B25)-Data!CM$2+INDEX($A25:BD25,,MAX(ISNUMBER($D25:BD25)*COLUMN($D25:BD25))))</f>
        <v>#N/A</v>
      </c>
      <c r="BF25" s="2" t="e">
        <f t="array" ref="BF25">IF(INDEX(Data!CN:CN,$B25)=0,#N/A,INDEX(Data!CN:CN,$B25)-Data!CN$2+INDEX($A25:BE25,,MAX(ISNUMBER($D25:BE25)*COLUMN($D25:BE25))))</f>
        <v>#N/A</v>
      </c>
      <c r="BG25" s="2" t="e">
        <f t="array" ref="BG25">IF(INDEX(Data!CO:CO,$B25)=0,#N/A,INDEX(Data!CO:CO,$B25)-Data!CO$2+INDEX($A25:BF25,,MAX(ISNUMBER($D25:BF25)*COLUMN($D25:BF25))))</f>
        <v>#N/A</v>
      </c>
      <c r="BH25" s="2" t="e">
        <f t="array" ref="BH25">IF(INDEX(Data!CP:CP,$B25)=0,#N/A,INDEX(Data!CP:CP,$B25)-Data!CP$2+INDEX($A25:BG25,,MAX(ISNUMBER($D25:BG25)*COLUMN($D25:BG25))))</f>
        <v>#N/A</v>
      </c>
      <c r="BI25" s="2" t="e">
        <f t="array" ref="BI25">IF(INDEX(Data!CQ:CQ,$B25)=0,#N/A,INDEX(Data!CQ:CQ,$B25)-Data!CQ$2+INDEX($A25:BH25,,MAX(ISNUMBER($D25:BH25)*COLUMN($D25:BH25))))</f>
        <v>#N/A</v>
      </c>
      <c r="BJ25" s="2" t="e">
        <f t="array" ref="BJ25">IF(INDEX(Data!CR:CR,$B25)=0,#N/A,INDEX(Data!CR:CR,$B25)-Data!CR$2+INDEX($A25:BI25,,MAX(ISNUMBER($D25:BI25)*COLUMN($D25:BI25))))</f>
        <v>#N/A</v>
      </c>
      <c r="BK25" s="2" t="e">
        <f t="array" ref="BK25">IF(INDEX(Data!CS:CS,$B25)=0,#N/A,INDEX(Data!CS:CS,$B25)-Data!CS$2+INDEX($A25:BJ25,,MAX(ISNUMBER($D25:BJ25)*COLUMN($D25:BJ25))))</f>
        <v>#N/A</v>
      </c>
      <c r="BL25" s="2" t="e">
        <f t="array" ref="BL25">IF(INDEX(Data!CT:CT,$B25)=0,#N/A,INDEX(Data!CT:CT,$B25)-Data!CT$2+INDEX($A25:BK25,,MAX(ISNUMBER($D25:BK25)*COLUMN($D25:BK25))))</f>
        <v>#N/A</v>
      </c>
      <c r="BM25" s="2" t="e">
        <f t="array" ref="BM25">IF(INDEX(Data!CU:CU,$B25)=0,#N/A,INDEX(Data!CU:CU,$B25)-Data!CU$2+INDEX($A25:BL25,,MAX(ISNUMBER($D25:BL25)*COLUMN($D25:BL25))))</f>
        <v>#N/A</v>
      </c>
      <c r="BN25" s="2" t="e">
        <f t="array" ref="BN25">IF(INDEX(Data!CV:CV,$B25)=0,#N/A,INDEX(Data!CV:CV,$B25)-Data!CV$2+INDEX($A25:BM25,,MAX(ISNUMBER($D25:BM25)*COLUMN($D25:BM25))))</f>
        <v>#N/A</v>
      </c>
      <c r="BO25" s="2" t="e">
        <f t="array" ref="BO25">IF(INDEX(Data!CW:CW,$B25)=0,#N/A,INDEX(Data!CW:CW,$B25)-Data!CW$2+INDEX($A25:BN25,,MAX(ISNUMBER($D25:BN25)*COLUMN($D25:BN25))))</f>
        <v>#N/A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Gerhard Petz</v>
      </c>
      <c r="B26" s="2">
        <f>MATCH(A26,Data!AJ:AJ,0)</f>
        <v>94</v>
      </c>
      <c r="C26" s="2">
        <f ca="1">COUNTIF(OFFSET(Data!$AM$1:$DC$71,B26-1,0,1),"&gt;0")</f>
        <v>28</v>
      </c>
      <c r="D26" s="2">
        <v>0</v>
      </c>
      <c r="E26" s="2">
        <f t="array" ref="E26">IF(INDEX(Data!AM:AM,$B26)=0,#N/A,INDEX(Data!AM:AM,$B26)-Data!AM$2+INDEX($A26:D26,,MAX(ISNUMBER($D26:D26)*COLUMN($D26:D26))))</f>
        <v>0</v>
      </c>
      <c r="F26" s="2">
        <f t="array" ref="F26">IF(INDEX(Data!AN:AN,$B26)=0,#N/A,INDEX(Data!AN:AN,$B26)-Data!AN$2+INDEX($A26:E26,,MAX(ISNUMBER($D26:E26)*COLUMN($D26:E26))))</f>
        <v>-1</v>
      </c>
      <c r="G26" s="2">
        <f t="array" ref="G26">IF(INDEX(Data!AO:AO,$B26)=0,#N/A,INDEX(Data!AO:AO,$B26)-Data!AO$2+INDEX($A26:F26,,MAX(ISNUMBER($D26:F26)*COLUMN($D26:F26))))</f>
        <v>-1</v>
      </c>
      <c r="H26" s="2">
        <f t="array" ref="H26">IF(INDEX(Data!AP:AP,$B26)=0,#N/A,INDEX(Data!AP:AP,$B26)-Data!AP$2+INDEX($A26:G26,,MAX(ISNUMBER($D26:G26)*COLUMN($D26:G26))))</f>
        <v>-1</v>
      </c>
      <c r="I26" s="2">
        <f t="array" ref="I26">IF(INDEX(Data!AQ:AQ,$B26)=0,#N/A,INDEX(Data!AQ:AQ,$B26)-Data!AQ$2+INDEX($A26:H26,,MAX(ISNUMBER($D26:H26)*COLUMN($D26:H26))))</f>
        <v>-1</v>
      </c>
      <c r="J26" s="2">
        <f t="array" ref="J26">IF(INDEX(Data!AR:AR,$B26)=0,#N/A,INDEX(Data!AR:AR,$B26)-Data!AR$2+INDEX($A26:I26,,MAX(ISNUMBER($D26:I26)*COLUMN($D26:I26))))</f>
        <v>-1</v>
      </c>
      <c r="K26" s="2">
        <f t="array" ref="K26">IF(INDEX(Data!AS:AS,$B26)=0,#N/A,INDEX(Data!AS:AS,$B26)-Data!AS$2+INDEX($A26:J26,,MAX(ISNUMBER($D26:J26)*COLUMN($D26:J26))))</f>
        <v>0</v>
      </c>
      <c r="L26" s="2">
        <f t="array" ref="L26">IF(INDEX(Data!AT:AT,$B26)=0,#N/A,INDEX(Data!AT:AT,$B26)-Data!AT$2+INDEX($A26:K26,,MAX(ISNUMBER($D26:K26)*COLUMN($D26:K26))))</f>
        <v>1</v>
      </c>
      <c r="M26" s="2">
        <f t="array" ref="M26">IF(INDEX(Data!AU:AU,$B26)=0,#N/A,INDEX(Data!AU:AU,$B26)-Data!AU$2+INDEX($A26:L26,,MAX(ISNUMBER($D26:L26)*COLUMN($D26:L26))))</f>
        <v>1</v>
      </c>
      <c r="N26" s="2">
        <f t="array" ref="N26">IF(INDEX(Data!AV:AV,$B26)=0,#N/A,INDEX(Data!AV:AV,$B26)-Data!AV$2+INDEX($A26:M26,,MAX(ISNUMBER($D26:M26)*COLUMN($D26:M26))))</f>
        <v>1</v>
      </c>
      <c r="O26" s="2">
        <f t="array" ref="O26">IF(INDEX(Data!AW:AW,$B26)=0,#N/A,INDEX(Data!AW:AW,$B26)-Data!AW$2+INDEX($A26:N26,,MAX(ISNUMBER($D26:N26)*COLUMN($D26:N26))))</f>
        <v>1</v>
      </c>
      <c r="P26" s="2">
        <f t="array" ref="P26">IF(INDEX(Data!AX:AX,$B26)=0,#N/A,INDEX(Data!AX:AX,$B26)-Data!AX$2+INDEX($A26:O26,,MAX(ISNUMBER($D26:O26)*COLUMN($D26:O26))))</f>
        <v>1</v>
      </c>
      <c r="Q26" s="2">
        <f t="array" ref="Q26">IF(INDEX(Data!AY:AY,$B26)=0,#N/A,INDEX(Data!AY:AY,$B26)-Data!AY$2+INDEX($A26:P26,,MAX(ISNUMBER($D26:P26)*COLUMN($D26:P26))))</f>
        <v>2</v>
      </c>
      <c r="R26" s="2">
        <f t="array" ref="R26">IF(INDEX(Data!AZ:AZ,$B26)=0,#N/A,INDEX(Data!AZ:AZ,$B26)-Data!AZ$2+INDEX($A26:Q26,,MAX(ISNUMBER($D26:Q26)*COLUMN($D26:Q26))))</f>
        <v>3</v>
      </c>
      <c r="S26" s="2">
        <f t="array" ref="S26">IF(INDEX(Data!BA:BA,$B26)=0,#N/A,INDEX(Data!BA:BA,$B26)-Data!BA$2+INDEX($A26:R26,,MAX(ISNUMBER($D26:R26)*COLUMN($D26:R26))))</f>
        <v>3</v>
      </c>
      <c r="T26" s="2">
        <f t="array" ref="T26">IF(INDEX(Data!BB:BB,$B26)=0,#N/A,INDEX(Data!BB:BB,$B26)-Data!BB$2+INDEX($A26:S26,,MAX(ISNUMBER($D26:S26)*COLUMN($D26:S26))))</f>
        <v>3</v>
      </c>
      <c r="U26" s="2">
        <f t="array" ref="U26">IF(INDEX(Data!BC:BC,$B26)=0,#N/A,INDEX(Data!BC:BC,$B26)-Data!BC$2+INDEX($A26:T26,,MAX(ISNUMBER($D26:T26)*COLUMN($D26:T26))))</f>
        <v>4</v>
      </c>
      <c r="V26" s="2">
        <f t="array" ref="V26">IF(INDEX(Data!BD:BD,$B26)=0,#N/A,INDEX(Data!BD:BD,$B26)-Data!BD$2+INDEX($A26:U26,,MAX(ISNUMBER($D26:U26)*COLUMN($D26:U26))))</f>
        <v>4</v>
      </c>
      <c r="W26" s="2">
        <f t="array" ref="W26">IF(INDEX(Data!BE:BE,$B26)=0,#N/A,INDEX(Data!BE:BE,$B26)-Data!BE$2+INDEX($A26:V26,,MAX(ISNUMBER($D26:V26)*COLUMN($D26:V26))))</f>
        <v>4</v>
      </c>
      <c r="X26" s="2">
        <f t="array" ref="X26">IF(INDEX(Data!BF:BF,$B26)=0,#N/A,INDEX(Data!BF:BF,$B26)-Data!BF$2+INDEX($A26:W26,,MAX(ISNUMBER($D26:W26)*COLUMN($D26:W26))))</f>
        <v>3</v>
      </c>
      <c r="Y26" s="2">
        <f t="array" ref="Y26">IF(INDEX(Data!BG:BG,$B26)=0,#N/A,INDEX(Data!BG:BG,$B26)-Data!BG$2+INDEX($A26:X26,,MAX(ISNUMBER($D26:X26)*COLUMN($D26:X26))))</f>
        <v>4</v>
      </c>
      <c r="Z26" s="2">
        <f t="array" ref="Z26">IF(INDEX(Data!BH:BH,$B26)=0,#N/A,INDEX(Data!BH:BH,$B26)-Data!BH$2+INDEX($A26:Y26,,MAX(ISNUMBER($D26:Y26)*COLUMN($D26:Y26))))</f>
        <v>3</v>
      </c>
      <c r="AA26" s="2">
        <f t="array" ref="AA26">IF(INDEX(Data!BI:BI,$B26)=0,#N/A,INDEX(Data!BI:BI,$B26)-Data!BI$2+INDEX($A26:Z26,,MAX(ISNUMBER($D26:Z26)*COLUMN($D26:Z26))))</f>
        <v>4</v>
      </c>
      <c r="AB26" s="2">
        <f t="array" ref="AB26">IF(INDEX(Data!BJ:BJ,$B26)=0,#N/A,INDEX(Data!BJ:BJ,$B26)-Data!BJ$2+INDEX($A26:AA26,,MAX(ISNUMBER($D26:AA26)*COLUMN($D26:AA26))))</f>
        <v>4</v>
      </c>
      <c r="AC26" s="2">
        <f t="array" ref="AC26">IF(INDEX(Data!BK:BK,$B26)=0,#N/A,INDEX(Data!BK:BK,$B26)-Data!BK$2+INDEX($A26:AB26,,MAX(ISNUMBER($D26:AB26)*COLUMN($D26:AB26))))</f>
        <v>4</v>
      </c>
      <c r="AD26" s="2">
        <f t="array" ref="AD26">IF(INDEX(Data!BL:BL,$B26)=0,#N/A,INDEX(Data!BL:BL,$B26)-Data!BL$2+INDEX($A26:AC26,,MAX(ISNUMBER($D26:AC26)*COLUMN($D26:AC26))))</f>
        <v>4</v>
      </c>
      <c r="AE26" s="2">
        <f t="array" ref="AE26">IF(INDEX(Data!BM:BM,$B26)=0,#N/A,INDEX(Data!BM:BM,$B26)-Data!BM$2+INDEX($A26:AD26,,MAX(ISNUMBER($D26:AD26)*COLUMN($D26:AD26))))</f>
        <v>4</v>
      </c>
      <c r="AF26" s="2">
        <f t="array" ref="AF26">IF(INDEX(Data!BN:BN,$B26)=0,#N/A,INDEX(Data!BN:BN,$B26)-Data!BN$2+INDEX($A26:AE26,,MAX(ISNUMBER($D26:AE26)*COLUMN($D26:AE26))))</f>
        <v>4</v>
      </c>
      <c r="AG26" s="2" t="e">
        <f t="array" ref="AG26">IF(INDEX(Data!BO:BO,$B26)=0,#N/A,INDEX(Data!BO:BO,$B26)-Data!BO$2+INDEX($A26:AF26,,MAX(ISNUMBER($D26:AF26)*COLUMN($D26:AF26))))</f>
        <v>#N/A</v>
      </c>
      <c r="AH26" s="2" t="e">
        <f t="array" ref="AH26">IF(INDEX(Data!BP:BP,$B26)=0,#N/A,INDEX(Data!BP:BP,$B26)-Data!BP$2+INDEX($A26:AG26,,MAX(ISNUMBER($D26:AG26)*COLUMN($D26:AG26))))</f>
        <v>#N/A</v>
      </c>
      <c r="AI26" s="2" t="e">
        <f t="array" ref="AI26">IF(INDEX(Data!BQ:BQ,$B26)=0,#N/A,INDEX(Data!BQ:BQ,$B26)-Data!BQ$2+INDEX($A26:AH26,,MAX(ISNUMBER($D26:AH26)*COLUMN($D26:AH26))))</f>
        <v>#N/A</v>
      </c>
      <c r="AJ26" s="2" t="e">
        <f t="array" ref="AJ26">IF(INDEX(Data!BR:BR,$B26)=0,#N/A,INDEX(Data!BR:BR,$B26)-Data!BR$2+INDEX($A26:AI26,,MAX(ISNUMBER($D26:AI26)*COLUMN($D26:AI26))))</f>
        <v>#N/A</v>
      </c>
      <c r="AK26" s="2" t="e">
        <f t="array" ref="AK26">IF(INDEX(Data!BS:BS,$B26)=0,#N/A,INDEX(Data!BS:BS,$B26)-Data!BS$2+INDEX($A26:AJ26,,MAX(ISNUMBER($D26:AJ26)*COLUMN($D26:AJ26))))</f>
        <v>#N/A</v>
      </c>
      <c r="AL26" s="2" t="e">
        <f t="array" ref="AL26">IF(INDEX(Data!BT:BT,$B26)=0,#N/A,INDEX(Data!BT:BT,$B26)-Data!BT$2+INDEX($A26:AK26,,MAX(ISNUMBER($D26:AK26)*COLUMN($D26:AK26))))</f>
        <v>#N/A</v>
      </c>
      <c r="AM26" s="2" t="e">
        <f t="array" ref="AM26">IF(INDEX(Data!BU:BU,$B26)=0,#N/A,INDEX(Data!BU:BU,$B26)-Data!BU$2+INDEX($A26:AL26,,MAX(ISNUMBER($D26:AL26)*COLUMN($D26:AL26))))</f>
        <v>#N/A</v>
      </c>
      <c r="AN26" s="2" t="e">
        <f t="array" ref="AN26">IF(INDEX(Data!BV:BV,$B26)=0,#N/A,INDEX(Data!BV:BV,$B26)-Data!BV$2+INDEX($A26:AM26,,MAX(ISNUMBER($D26:AM26)*COLUMN($D26:AM26))))</f>
        <v>#N/A</v>
      </c>
      <c r="AO26" s="2" t="e">
        <f t="array" ref="AO26">IF(INDEX(Data!BW:BW,$B26)=0,#N/A,INDEX(Data!BW:BW,$B26)-Data!BW$2+INDEX($A26:AN26,,MAX(ISNUMBER($D26:AN26)*COLUMN($D26:AN26))))</f>
        <v>#N/A</v>
      </c>
      <c r="AP26" s="2" t="e">
        <f t="array" ref="AP26">IF(INDEX(Data!BX:BX,$B26)=0,#N/A,INDEX(Data!BX:BX,$B26)-Data!BX$2+INDEX($A26:AO26,,MAX(ISNUMBER($D26:AO26)*COLUMN($D26:AO26))))</f>
        <v>#N/A</v>
      </c>
      <c r="AQ26" s="2" t="e">
        <f t="array" ref="AQ26">IF(INDEX(Data!BY:BY,$B26)=0,#N/A,INDEX(Data!BY:BY,$B26)-Data!BY$2+INDEX($A26:AP26,,MAX(ISNUMBER($D26:AP26)*COLUMN($D26:AP26))))</f>
        <v>#N/A</v>
      </c>
      <c r="AR26" s="2" t="e">
        <f t="array" ref="AR26">IF(INDEX(Data!BZ:BZ,$B26)=0,#N/A,INDEX(Data!BZ:BZ,$B26)-Data!BZ$2+INDEX($A26:AQ26,,MAX(ISNUMBER($D26:AQ26)*COLUMN($D26:AQ26))))</f>
        <v>#N/A</v>
      </c>
      <c r="AS26" s="2" t="e">
        <f t="array" ref="AS26">IF(INDEX(Data!CA:CA,$B26)=0,#N/A,INDEX(Data!CA:CA,$B26)-Data!CA$2+INDEX($A26:AR26,,MAX(ISNUMBER($D26:AR26)*COLUMN($D26:AR26))))</f>
        <v>#N/A</v>
      </c>
      <c r="AT26" s="2" t="e">
        <f t="array" ref="AT26">IF(INDEX(Data!CB:CB,$B26)=0,#N/A,INDEX(Data!CB:CB,$B26)-Data!CB$2+INDEX($A26:AS26,,MAX(ISNUMBER($D26:AS26)*COLUMN($D26:AS26))))</f>
        <v>#N/A</v>
      </c>
      <c r="AU26" s="2" t="e">
        <f t="array" ref="AU26">IF(INDEX(Data!CC:CC,$B26)=0,#N/A,INDEX(Data!CC:CC,$B26)-Data!CC$2+INDEX($A26:AT26,,MAX(ISNUMBER($D26:AT26)*COLUMN($D26:AT26))))</f>
        <v>#N/A</v>
      </c>
      <c r="AV26" s="2" t="e">
        <f t="array" ref="AV26">IF(INDEX(Data!CD:CD,$B26)=0,#N/A,INDEX(Data!CD:CD,$B26)-Data!CD$2+INDEX($A26:AU26,,MAX(ISNUMBER($D26:AU26)*COLUMN($D26:AU26))))</f>
        <v>#N/A</v>
      </c>
      <c r="AW26" s="2" t="e">
        <f t="array" ref="AW26">IF(INDEX(Data!CE:CE,$B26)=0,#N/A,INDEX(Data!CE:CE,$B26)-Data!CE$2+INDEX($A26:AV26,,MAX(ISNUMBER($D26:AV26)*COLUMN($D26:AV26))))</f>
        <v>#N/A</v>
      </c>
      <c r="AX26" s="2" t="e">
        <f t="array" ref="AX26">IF(INDEX(Data!CF:CF,$B26)=0,#N/A,INDEX(Data!CF:CF,$B26)-Data!CF$2+INDEX($A26:AW26,,MAX(ISNUMBER($D26:AW26)*COLUMN($D26:AW26))))</f>
        <v>#N/A</v>
      </c>
      <c r="AY26" s="2" t="e">
        <f t="array" ref="AY26">IF(INDEX(Data!CG:CG,$B26)=0,#N/A,INDEX(Data!CG:CG,$B26)-Data!CG$2+INDEX($A26:AX26,,MAX(ISNUMBER($D26:AX26)*COLUMN($D26:AX26))))</f>
        <v>#N/A</v>
      </c>
      <c r="AZ26" s="2" t="e">
        <f t="array" ref="AZ26">IF(INDEX(Data!CH:CH,$B26)=0,#N/A,INDEX(Data!CH:CH,$B26)-Data!CH$2+INDEX($A26:AY26,,MAX(ISNUMBER($D26:AY26)*COLUMN($D26:AY26))))</f>
        <v>#N/A</v>
      </c>
      <c r="BA26" s="2" t="e">
        <f t="array" ref="BA26">IF(INDEX(Data!CI:CI,$B26)=0,#N/A,INDEX(Data!CI:CI,$B26)-Data!CI$2+INDEX($A26:AZ26,,MAX(ISNUMBER($D26:AZ26)*COLUMN($D26:AZ26))))</f>
        <v>#N/A</v>
      </c>
      <c r="BB26" s="2" t="e">
        <f t="array" ref="BB26">IF(INDEX(Data!CJ:CJ,$B26)=0,#N/A,INDEX(Data!CJ:CJ,$B26)-Data!CJ$2+INDEX($A26:BA26,,MAX(ISNUMBER($D26:BA26)*COLUMN($D26:BA26))))</f>
        <v>#N/A</v>
      </c>
      <c r="BC26" s="2" t="e">
        <f t="array" ref="BC26">IF(INDEX(Data!CK:CK,$B26)=0,#N/A,INDEX(Data!CK:CK,$B26)-Data!CK$2+INDEX($A26:BB26,,MAX(ISNUMBER($D26:BB26)*COLUMN($D26:BB26))))</f>
        <v>#N/A</v>
      </c>
      <c r="BD26" s="2" t="e">
        <f t="array" ref="BD26">IF(INDEX(Data!CL:CL,$B26)=0,#N/A,INDEX(Data!CL:CL,$B26)-Data!CL$2+INDEX($A26:BC26,,MAX(ISNUMBER($D26:BC26)*COLUMN($D26:BC26))))</f>
        <v>#N/A</v>
      </c>
      <c r="BE26" s="2" t="e">
        <f t="array" ref="BE26">IF(INDEX(Data!CM:CM,$B26)=0,#N/A,INDEX(Data!CM:CM,$B26)-Data!CM$2+INDEX($A26:BD26,,MAX(ISNUMBER($D26:BD26)*COLUMN($D26:BD26))))</f>
        <v>#N/A</v>
      </c>
      <c r="BF26" s="2" t="e">
        <f t="array" ref="BF26">IF(INDEX(Data!CN:CN,$B26)=0,#N/A,INDEX(Data!CN:CN,$B26)-Data!CN$2+INDEX($A26:BE26,,MAX(ISNUMBER($D26:BE26)*COLUMN($D26:BE26))))</f>
        <v>#N/A</v>
      </c>
      <c r="BG26" s="2" t="e">
        <f t="array" ref="BG26">IF(INDEX(Data!CO:CO,$B26)=0,#N/A,INDEX(Data!CO:CO,$B26)-Data!CO$2+INDEX($A26:BF26,,MAX(ISNUMBER($D26:BF26)*COLUMN($D26:BF26))))</f>
        <v>#N/A</v>
      </c>
      <c r="BH26" s="2" t="e">
        <f t="array" ref="BH26">IF(INDEX(Data!CP:CP,$B26)=0,#N/A,INDEX(Data!CP:CP,$B26)-Data!CP$2+INDEX($A26:BG26,,MAX(ISNUMBER($D26:BG26)*COLUMN($D26:BG26))))</f>
        <v>#N/A</v>
      </c>
      <c r="BI26" s="2" t="e">
        <f t="array" ref="BI26">IF(INDEX(Data!CQ:CQ,$B26)=0,#N/A,INDEX(Data!CQ:CQ,$B26)-Data!CQ$2+INDEX($A26:BH26,,MAX(ISNUMBER($D26:BH26)*COLUMN($D26:BH26))))</f>
        <v>#N/A</v>
      </c>
      <c r="BJ26" s="2" t="e">
        <f t="array" ref="BJ26">IF(INDEX(Data!CR:CR,$B26)=0,#N/A,INDEX(Data!CR:CR,$B26)-Data!CR$2+INDEX($A26:BI26,,MAX(ISNUMBER($D26:BI26)*COLUMN($D26:BI26))))</f>
        <v>#N/A</v>
      </c>
      <c r="BK26" s="2" t="e">
        <f t="array" ref="BK26">IF(INDEX(Data!CS:CS,$B26)=0,#N/A,INDEX(Data!CS:CS,$B26)-Data!CS$2+INDEX($A26:BJ26,,MAX(ISNUMBER($D26:BJ26)*COLUMN($D26:BJ26))))</f>
        <v>#N/A</v>
      </c>
      <c r="BL26" s="2" t="e">
        <f t="array" ref="BL26">IF(INDEX(Data!CT:CT,$B26)=0,#N/A,INDEX(Data!CT:CT,$B26)-Data!CT$2+INDEX($A26:BK26,,MAX(ISNUMBER($D26:BK26)*COLUMN($D26:BK26))))</f>
        <v>#N/A</v>
      </c>
      <c r="BM26" s="2" t="e">
        <f t="array" ref="BM26">IF(INDEX(Data!CU:CU,$B26)=0,#N/A,INDEX(Data!CU:CU,$B26)-Data!CU$2+INDEX($A26:BL26,,MAX(ISNUMBER($D26:BL26)*COLUMN($D26:BL26))))</f>
        <v>#N/A</v>
      </c>
      <c r="BN26" s="2" t="e">
        <f t="array" ref="BN26">IF(INDEX(Data!CV:CV,$B26)=0,#N/A,INDEX(Data!CV:CV,$B26)-Data!CV$2+INDEX($A26:BM26,,MAX(ISNUMBER($D26:BM26)*COLUMN($D26:BM26))))</f>
        <v>#N/A</v>
      </c>
      <c r="BO26" s="2" t="e">
        <f t="array" ref="BO26">IF(INDEX(Data!CW:CW,$B26)=0,#N/A,INDEX(Data!CW:CW,$B26)-Data!CW$2+INDEX($A26:BN26,,MAX(ISNUMBER($D26:BN26)*COLUMN($D26:BN26))))</f>
        <v>#N/A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Werner Mooshammer</v>
      </c>
      <c r="B27" s="2">
        <f>MATCH(A27,Data!AJ:AJ,0)</f>
        <v>95</v>
      </c>
      <c r="C27" s="2">
        <f ca="1">COUNTIF(OFFSET(Data!$AM$1:$DC$71,B27-1,0,1),"&gt;0")</f>
        <v>28</v>
      </c>
      <c r="D27" s="2">
        <v>0</v>
      </c>
      <c r="E27" s="2">
        <f t="array" ref="E27">IF(INDEX(Data!AM:AM,$B27)=0,#N/A,INDEX(Data!AM:AM,$B27)-Data!AM$2+INDEX($A27:D27,,MAX(ISNUMBER($D27:D27)*COLUMN($D27:D27))))</f>
        <v>3</v>
      </c>
      <c r="F27" s="2">
        <f t="array" ref="F27">IF(INDEX(Data!AN:AN,$B27)=0,#N/A,INDEX(Data!AN:AN,$B27)-Data!AN$2+INDEX($A27:E27,,MAX(ISNUMBER($D27:E27)*COLUMN($D27:E27))))</f>
        <v>2</v>
      </c>
      <c r="G27" s="2">
        <f t="array" ref="G27">IF(INDEX(Data!AO:AO,$B27)=0,#N/A,INDEX(Data!AO:AO,$B27)-Data!AO$2+INDEX($A27:F27,,MAX(ISNUMBER($D27:F27)*COLUMN($D27:F27))))</f>
        <v>2</v>
      </c>
      <c r="H27" s="2">
        <f t="array" ref="H27">IF(INDEX(Data!AP:AP,$B27)=0,#N/A,INDEX(Data!AP:AP,$B27)-Data!AP$2+INDEX($A27:G27,,MAX(ISNUMBER($D27:G27)*COLUMN($D27:G27))))</f>
        <v>2</v>
      </c>
      <c r="I27" s="2">
        <f t="array" ref="I27">IF(INDEX(Data!AQ:AQ,$B27)=0,#N/A,INDEX(Data!AQ:AQ,$B27)-Data!AQ$2+INDEX($A27:H27,,MAX(ISNUMBER($D27:H27)*COLUMN($D27:H27))))</f>
        <v>2</v>
      </c>
      <c r="J27" s="2">
        <f t="array" ref="J27">IF(INDEX(Data!AR:AR,$B27)=0,#N/A,INDEX(Data!AR:AR,$B27)-Data!AR$2+INDEX($A27:I27,,MAX(ISNUMBER($D27:I27)*COLUMN($D27:I27))))</f>
        <v>2</v>
      </c>
      <c r="K27" s="2">
        <f t="array" ref="K27">IF(INDEX(Data!AS:AS,$B27)=0,#N/A,INDEX(Data!AS:AS,$B27)-Data!AS$2+INDEX($A27:J27,,MAX(ISNUMBER($D27:J27)*COLUMN($D27:J27))))</f>
        <v>2</v>
      </c>
      <c r="L27" s="2">
        <f t="array" ref="L27">IF(INDEX(Data!AT:AT,$B27)=0,#N/A,INDEX(Data!AT:AT,$B27)-Data!AT$2+INDEX($A27:K27,,MAX(ISNUMBER($D27:K27)*COLUMN($D27:K27))))</f>
        <v>2</v>
      </c>
      <c r="M27" s="2">
        <f t="array" ref="M27">IF(INDEX(Data!AU:AU,$B27)=0,#N/A,INDEX(Data!AU:AU,$B27)-Data!AU$2+INDEX($A27:L27,,MAX(ISNUMBER($D27:L27)*COLUMN($D27:L27))))</f>
        <v>2</v>
      </c>
      <c r="N27" s="2">
        <f t="array" ref="N27">IF(INDEX(Data!AV:AV,$B27)=0,#N/A,INDEX(Data!AV:AV,$B27)-Data!AV$2+INDEX($A27:M27,,MAX(ISNUMBER($D27:M27)*COLUMN($D27:M27))))</f>
        <v>3</v>
      </c>
      <c r="O27" s="2">
        <f t="array" ref="O27">IF(INDEX(Data!AW:AW,$B27)=0,#N/A,INDEX(Data!AW:AW,$B27)-Data!AW$2+INDEX($A27:N27,,MAX(ISNUMBER($D27:N27)*COLUMN($D27:N27))))</f>
        <v>3</v>
      </c>
      <c r="P27" s="2">
        <f t="array" ref="P27">IF(INDEX(Data!AX:AX,$B27)=0,#N/A,INDEX(Data!AX:AX,$B27)-Data!AX$2+INDEX($A27:O27,,MAX(ISNUMBER($D27:O27)*COLUMN($D27:O27))))</f>
        <v>3</v>
      </c>
      <c r="Q27" s="2">
        <f t="array" ref="Q27">IF(INDEX(Data!AY:AY,$B27)=0,#N/A,INDEX(Data!AY:AY,$B27)-Data!AY$2+INDEX($A27:P27,,MAX(ISNUMBER($D27:P27)*COLUMN($D27:P27))))</f>
        <v>3</v>
      </c>
      <c r="R27" s="2">
        <f t="array" ref="R27">IF(INDEX(Data!AZ:AZ,$B27)=0,#N/A,INDEX(Data!AZ:AZ,$B27)-Data!AZ$2+INDEX($A27:Q27,,MAX(ISNUMBER($D27:Q27)*COLUMN($D27:Q27))))</f>
        <v>3</v>
      </c>
      <c r="S27" s="2">
        <f t="array" ref="S27">IF(INDEX(Data!BA:BA,$B27)=0,#N/A,INDEX(Data!BA:BA,$B27)-Data!BA$2+INDEX($A27:R27,,MAX(ISNUMBER($D27:R27)*COLUMN($D27:R27))))</f>
        <v>3</v>
      </c>
      <c r="T27" s="2">
        <f t="array" ref="T27">IF(INDEX(Data!BB:BB,$B27)=0,#N/A,INDEX(Data!BB:BB,$B27)-Data!BB$2+INDEX($A27:S27,,MAX(ISNUMBER($D27:S27)*COLUMN($D27:S27))))</f>
        <v>2</v>
      </c>
      <c r="U27" s="2">
        <f t="array" ref="U27">IF(INDEX(Data!BC:BC,$B27)=0,#N/A,INDEX(Data!BC:BC,$B27)-Data!BC$2+INDEX($A27:T27,,MAX(ISNUMBER($D27:T27)*COLUMN($D27:T27))))</f>
        <v>3</v>
      </c>
      <c r="V27" s="2">
        <f t="array" ref="V27">IF(INDEX(Data!BD:BD,$B27)=0,#N/A,INDEX(Data!BD:BD,$B27)-Data!BD$2+INDEX($A27:U27,,MAX(ISNUMBER($D27:U27)*COLUMN($D27:U27))))</f>
        <v>3</v>
      </c>
      <c r="W27" s="2">
        <f t="array" ref="W27">IF(INDEX(Data!BE:BE,$B27)=0,#N/A,INDEX(Data!BE:BE,$B27)-Data!BE$2+INDEX($A27:V27,,MAX(ISNUMBER($D27:V27)*COLUMN($D27:V27))))</f>
        <v>3</v>
      </c>
      <c r="X27" s="2">
        <f t="array" ref="X27">IF(INDEX(Data!BF:BF,$B27)=0,#N/A,INDEX(Data!BF:BF,$B27)-Data!BF$2+INDEX($A27:W27,,MAX(ISNUMBER($D27:W27)*COLUMN($D27:W27))))</f>
        <v>2</v>
      </c>
      <c r="Y27" s="2">
        <f t="array" ref="Y27">IF(INDEX(Data!BG:BG,$B27)=0,#N/A,INDEX(Data!BG:BG,$B27)-Data!BG$2+INDEX($A27:X27,,MAX(ISNUMBER($D27:X27)*COLUMN($D27:X27))))</f>
        <v>2</v>
      </c>
      <c r="Z27" s="2">
        <f t="array" ref="Z27">IF(INDEX(Data!BH:BH,$B27)=0,#N/A,INDEX(Data!BH:BH,$B27)-Data!BH$2+INDEX($A27:Y27,,MAX(ISNUMBER($D27:Y27)*COLUMN($D27:Y27))))</f>
        <v>3</v>
      </c>
      <c r="AA27" s="2">
        <f t="array" ref="AA27">IF(INDEX(Data!BI:BI,$B27)=0,#N/A,INDEX(Data!BI:BI,$B27)-Data!BI$2+INDEX($A27:Z27,,MAX(ISNUMBER($D27:Z27)*COLUMN($D27:Z27))))</f>
        <v>3</v>
      </c>
      <c r="AB27" s="2">
        <f t="array" ref="AB27">IF(INDEX(Data!BJ:BJ,$B27)=0,#N/A,INDEX(Data!BJ:BJ,$B27)-Data!BJ$2+INDEX($A27:AA27,,MAX(ISNUMBER($D27:AA27)*COLUMN($D27:AA27))))</f>
        <v>3</v>
      </c>
      <c r="AC27" s="2">
        <f t="array" ref="AC27">IF(INDEX(Data!BK:BK,$B27)=0,#N/A,INDEX(Data!BK:BK,$B27)-Data!BK$2+INDEX($A27:AB27,,MAX(ISNUMBER($D27:AB27)*COLUMN($D27:AB27))))</f>
        <v>3</v>
      </c>
      <c r="AD27" s="2">
        <f t="array" ref="AD27">IF(INDEX(Data!BL:BL,$B27)=0,#N/A,INDEX(Data!BL:BL,$B27)-Data!BL$2+INDEX($A27:AC27,,MAX(ISNUMBER($D27:AC27)*COLUMN($D27:AC27))))</f>
        <v>3</v>
      </c>
      <c r="AE27" s="2">
        <f t="array" ref="AE27">IF(INDEX(Data!BM:BM,$B27)=0,#N/A,INDEX(Data!BM:BM,$B27)-Data!BM$2+INDEX($A27:AD27,,MAX(ISNUMBER($D27:AD27)*COLUMN($D27:AD27))))</f>
        <v>4</v>
      </c>
      <c r="AF27" s="2">
        <f t="array" ref="AF27">IF(INDEX(Data!BN:BN,$B27)=0,#N/A,INDEX(Data!BN:BN,$B27)-Data!BN$2+INDEX($A27:AE27,,MAX(ISNUMBER($D27:AE27)*COLUMN($D27:AE27))))</f>
        <v>5</v>
      </c>
      <c r="AG27" s="2" t="e">
        <f t="array" ref="AG27">IF(INDEX(Data!BO:BO,$B27)=0,#N/A,INDEX(Data!BO:BO,$B27)-Data!BO$2+INDEX($A27:AF27,,MAX(ISNUMBER($D27:AF27)*COLUMN($D27:AF27))))</f>
        <v>#N/A</v>
      </c>
      <c r="AH27" s="2" t="e">
        <f t="array" ref="AH27">IF(INDEX(Data!BP:BP,$B27)=0,#N/A,INDEX(Data!BP:BP,$B27)-Data!BP$2+INDEX($A27:AG27,,MAX(ISNUMBER($D27:AG27)*COLUMN($D27:AG27))))</f>
        <v>#N/A</v>
      </c>
      <c r="AI27" s="2" t="e">
        <f t="array" ref="AI27">IF(INDEX(Data!BQ:BQ,$B27)=0,#N/A,INDEX(Data!BQ:BQ,$B27)-Data!BQ$2+INDEX($A27:AH27,,MAX(ISNUMBER($D27:AH27)*COLUMN($D27:AH27))))</f>
        <v>#N/A</v>
      </c>
      <c r="AJ27" s="2" t="e">
        <f t="array" ref="AJ27">IF(INDEX(Data!BR:BR,$B27)=0,#N/A,INDEX(Data!BR:BR,$B27)-Data!BR$2+INDEX($A27:AI27,,MAX(ISNUMBER($D27:AI27)*COLUMN($D27:AI27))))</f>
        <v>#N/A</v>
      </c>
      <c r="AK27" s="2" t="e">
        <f t="array" ref="AK27">IF(INDEX(Data!BS:BS,$B27)=0,#N/A,INDEX(Data!BS:BS,$B27)-Data!BS$2+INDEX($A27:AJ27,,MAX(ISNUMBER($D27:AJ27)*COLUMN($D27:AJ27))))</f>
        <v>#N/A</v>
      </c>
      <c r="AL27" s="2" t="e">
        <f t="array" ref="AL27">IF(INDEX(Data!BT:BT,$B27)=0,#N/A,INDEX(Data!BT:BT,$B27)-Data!BT$2+INDEX($A27:AK27,,MAX(ISNUMBER($D27:AK27)*COLUMN($D27:AK27))))</f>
        <v>#N/A</v>
      </c>
      <c r="AM27" s="2" t="e">
        <f t="array" ref="AM27">IF(INDEX(Data!BU:BU,$B27)=0,#N/A,INDEX(Data!BU:BU,$B27)-Data!BU$2+INDEX($A27:AL27,,MAX(ISNUMBER($D27:AL27)*COLUMN($D27:AL27))))</f>
        <v>#N/A</v>
      </c>
      <c r="AN27" s="2" t="e">
        <f t="array" ref="AN27">IF(INDEX(Data!BV:BV,$B27)=0,#N/A,INDEX(Data!BV:BV,$B27)-Data!BV$2+INDEX($A27:AM27,,MAX(ISNUMBER($D27:AM27)*COLUMN($D27:AM27))))</f>
        <v>#N/A</v>
      </c>
      <c r="AO27" s="2" t="e">
        <f t="array" ref="AO27">IF(INDEX(Data!BW:BW,$B27)=0,#N/A,INDEX(Data!BW:BW,$B27)-Data!BW$2+INDEX($A27:AN27,,MAX(ISNUMBER($D27:AN27)*COLUMN($D27:AN27))))</f>
        <v>#N/A</v>
      </c>
      <c r="AP27" s="2" t="e">
        <f t="array" ref="AP27">IF(INDEX(Data!BX:BX,$B27)=0,#N/A,INDEX(Data!BX:BX,$B27)-Data!BX$2+INDEX($A27:AO27,,MAX(ISNUMBER($D27:AO27)*COLUMN($D27:AO27))))</f>
        <v>#N/A</v>
      </c>
      <c r="AQ27" s="2" t="e">
        <f t="array" ref="AQ27">IF(INDEX(Data!BY:BY,$B27)=0,#N/A,INDEX(Data!BY:BY,$B27)-Data!BY$2+INDEX($A27:AP27,,MAX(ISNUMBER($D27:AP27)*COLUMN($D27:AP27))))</f>
        <v>#N/A</v>
      </c>
      <c r="AR27" s="2" t="e">
        <f t="array" ref="AR27">IF(INDEX(Data!BZ:BZ,$B27)=0,#N/A,INDEX(Data!BZ:BZ,$B27)-Data!BZ$2+INDEX($A27:AQ27,,MAX(ISNUMBER($D27:AQ27)*COLUMN($D27:AQ27))))</f>
        <v>#N/A</v>
      </c>
      <c r="AS27" s="2" t="e">
        <f t="array" ref="AS27">IF(INDEX(Data!CA:CA,$B27)=0,#N/A,INDEX(Data!CA:CA,$B27)-Data!CA$2+INDEX($A27:AR27,,MAX(ISNUMBER($D27:AR27)*COLUMN($D27:AR27))))</f>
        <v>#N/A</v>
      </c>
      <c r="AT27" s="2" t="e">
        <f t="array" ref="AT27">IF(INDEX(Data!CB:CB,$B27)=0,#N/A,INDEX(Data!CB:CB,$B27)-Data!CB$2+INDEX($A27:AS27,,MAX(ISNUMBER($D27:AS27)*COLUMN($D27:AS27))))</f>
        <v>#N/A</v>
      </c>
      <c r="AU27" s="2" t="e">
        <f t="array" ref="AU27">IF(INDEX(Data!CC:CC,$B27)=0,#N/A,INDEX(Data!CC:CC,$B27)-Data!CC$2+INDEX($A27:AT27,,MAX(ISNUMBER($D27:AT27)*COLUMN($D27:AT27))))</f>
        <v>#N/A</v>
      </c>
      <c r="AV27" s="2" t="e">
        <f t="array" ref="AV27">IF(INDEX(Data!CD:CD,$B27)=0,#N/A,INDEX(Data!CD:CD,$B27)-Data!CD$2+INDEX($A27:AU27,,MAX(ISNUMBER($D27:AU27)*COLUMN($D27:AU27))))</f>
        <v>#N/A</v>
      </c>
      <c r="AW27" s="2" t="e">
        <f t="array" ref="AW27">IF(INDEX(Data!CE:CE,$B27)=0,#N/A,INDEX(Data!CE:CE,$B27)-Data!CE$2+INDEX($A27:AV27,,MAX(ISNUMBER($D27:AV27)*COLUMN($D27:AV27))))</f>
        <v>#N/A</v>
      </c>
      <c r="AX27" s="2" t="e">
        <f t="array" ref="AX27">IF(INDEX(Data!CF:CF,$B27)=0,#N/A,INDEX(Data!CF:CF,$B27)-Data!CF$2+INDEX($A27:AW27,,MAX(ISNUMBER($D27:AW27)*COLUMN($D27:AW27))))</f>
        <v>#N/A</v>
      </c>
      <c r="AY27" s="2" t="e">
        <f t="array" ref="AY27">IF(INDEX(Data!CG:CG,$B27)=0,#N/A,INDEX(Data!CG:CG,$B27)-Data!CG$2+INDEX($A27:AX27,,MAX(ISNUMBER($D27:AX27)*COLUMN($D27:AX27))))</f>
        <v>#N/A</v>
      </c>
      <c r="AZ27" s="2" t="e">
        <f t="array" ref="AZ27">IF(INDEX(Data!CH:CH,$B27)=0,#N/A,INDEX(Data!CH:CH,$B27)-Data!CH$2+INDEX($A27:AY27,,MAX(ISNUMBER($D27:AY27)*COLUMN($D27:AY27))))</f>
        <v>#N/A</v>
      </c>
      <c r="BA27" s="2" t="e">
        <f t="array" ref="BA27">IF(INDEX(Data!CI:CI,$B27)=0,#N/A,INDEX(Data!CI:CI,$B27)-Data!CI$2+INDEX($A27:AZ27,,MAX(ISNUMBER($D27:AZ27)*COLUMN($D27:AZ27))))</f>
        <v>#N/A</v>
      </c>
      <c r="BB27" s="2" t="e">
        <f t="array" ref="BB27">IF(INDEX(Data!CJ:CJ,$B27)=0,#N/A,INDEX(Data!CJ:CJ,$B27)-Data!CJ$2+INDEX($A27:BA27,,MAX(ISNUMBER($D27:BA27)*COLUMN($D27:BA27))))</f>
        <v>#N/A</v>
      </c>
      <c r="BC27" s="2" t="e">
        <f t="array" ref="BC27">IF(INDEX(Data!CK:CK,$B27)=0,#N/A,INDEX(Data!CK:CK,$B27)-Data!CK$2+INDEX($A27:BB27,,MAX(ISNUMBER($D27:BB27)*COLUMN($D27:BB27))))</f>
        <v>#N/A</v>
      </c>
      <c r="BD27" s="2" t="e">
        <f t="array" ref="BD27">IF(INDEX(Data!CL:CL,$B27)=0,#N/A,INDEX(Data!CL:CL,$B27)-Data!CL$2+INDEX($A27:BC27,,MAX(ISNUMBER($D27:BC27)*COLUMN($D27:BC27))))</f>
        <v>#N/A</v>
      </c>
      <c r="BE27" s="2" t="e">
        <f t="array" ref="BE27">IF(INDEX(Data!CM:CM,$B27)=0,#N/A,INDEX(Data!CM:CM,$B27)-Data!CM$2+INDEX($A27:BD27,,MAX(ISNUMBER($D27:BD27)*COLUMN($D27:BD27))))</f>
        <v>#N/A</v>
      </c>
      <c r="BF27" s="2" t="e">
        <f t="array" ref="BF27">IF(INDEX(Data!CN:CN,$B27)=0,#N/A,INDEX(Data!CN:CN,$B27)-Data!CN$2+INDEX($A27:BE27,,MAX(ISNUMBER($D27:BE27)*COLUMN($D27:BE27))))</f>
        <v>#N/A</v>
      </c>
      <c r="BG27" s="2" t="e">
        <f t="array" ref="BG27">IF(INDEX(Data!CO:CO,$B27)=0,#N/A,INDEX(Data!CO:CO,$B27)-Data!CO$2+INDEX($A27:BF27,,MAX(ISNUMBER($D27:BF27)*COLUMN($D27:BF27))))</f>
        <v>#N/A</v>
      </c>
      <c r="BH27" s="2" t="e">
        <f t="array" ref="BH27">IF(INDEX(Data!CP:CP,$B27)=0,#N/A,INDEX(Data!CP:CP,$B27)-Data!CP$2+INDEX($A27:BG27,,MAX(ISNUMBER($D27:BG27)*COLUMN($D27:BG27))))</f>
        <v>#N/A</v>
      </c>
      <c r="BI27" s="2" t="e">
        <f t="array" ref="BI27">IF(INDEX(Data!CQ:CQ,$B27)=0,#N/A,INDEX(Data!CQ:CQ,$B27)-Data!CQ$2+INDEX($A27:BH27,,MAX(ISNUMBER($D27:BH27)*COLUMN($D27:BH27))))</f>
        <v>#N/A</v>
      </c>
      <c r="BJ27" s="2" t="e">
        <f t="array" ref="BJ27">IF(INDEX(Data!CR:CR,$B27)=0,#N/A,INDEX(Data!CR:CR,$B27)-Data!CR$2+INDEX($A27:BI27,,MAX(ISNUMBER($D27:BI27)*COLUMN($D27:BI27))))</f>
        <v>#N/A</v>
      </c>
      <c r="BK27" s="2" t="e">
        <f t="array" ref="BK27">IF(INDEX(Data!CS:CS,$B27)=0,#N/A,INDEX(Data!CS:CS,$B27)-Data!CS$2+INDEX($A27:BJ27,,MAX(ISNUMBER($D27:BJ27)*COLUMN($D27:BJ27))))</f>
        <v>#N/A</v>
      </c>
      <c r="BL27" s="2" t="e">
        <f t="array" ref="BL27">IF(INDEX(Data!CT:CT,$B27)=0,#N/A,INDEX(Data!CT:CT,$B27)-Data!CT$2+INDEX($A27:BK27,,MAX(ISNUMBER($D27:BK27)*COLUMN($D27:BK27))))</f>
        <v>#N/A</v>
      </c>
      <c r="BM27" s="2" t="e">
        <f t="array" ref="BM27">IF(INDEX(Data!CU:CU,$B27)=0,#N/A,INDEX(Data!CU:CU,$B27)-Data!CU$2+INDEX($A27:BL27,,MAX(ISNUMBER($D27:BL27)*COLUMN($D27:BL27))))</f>
        <v>#N/A</v>
      </c>
      <c r="BN27" s="2" t="e">
        <f t="array" ref="BN27">IF(INDEX(Data!CV:CV,$B27)=0,#N/A,INDEX(Data!CV:CV,$B27)-Data!CV$2+INDEX($A27:BM27,,MAX(ISNUMBER($D27:BM27)*COLUMN($D27:BM27))))</f>
        <v>#N/A</v>
      </c>
      <c r="BO27" s="2" t="e">
        <f t="array" ref="BO27">IF(INDEX(Data!CW:CW,$B27)=0,#N/A,INDEX(Data!CW:CW,$B27)-Data!CW$2+INDEX($A27:BN27,,MAX(ISNUMBER($D27:BN27)*COLUMN($D27:BN27))))</f>
        <v>#N/A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Matthias Neubauer</v>
      </c>
      <c r="B28" s="2">
        <f>MATCH(A28,Data!AJ:AJ,0)</f>
        <v>96</v>
      </c>
      <c r="C28" s="2">
        <f ca="1">COUNTIF(OFFSET(Data!$AM$1:$DC$71,B28-1,0,1),"&gt;0")</f>
        <v>28</v>
      </c>
      <c r="D28" s="2">
        <v>0</v>
      </c>
      <c r="E28" s="2">
        <f t="array" ref="E28">IF(INDEX(Data!AM:AM,$B28)=0,#N/A,INDEX(Data!AM:AM,$B28)-Data!AM$2+INDEX($A28:D28,,MAX(ISNUMBER($D28:D28)*COLUMN($D28:D28))))</f>
        <v>1</v>
      </c>
      <c r="F28" s="2">
        <f t="array" ref="F28">IF(INDEX(Data!AN:AN,$B28)=0,#N/A,INDEX(Data!AN:AN,$B28)-Data!AN$2+INDEX($A28:E28,,MAX(ISNUMBER($D28:E28)*COLUMN($D28:E28))))</f>
        <v>0</v>
      </c>
      <c r="G28" s="2">
        <f t="array" ref="G28">IF(INDEX(Data!AO:AO,$B28)=0,#N/A,INDEX(Data!AO:AO,$B28)-Data!AO$2+INDEX($A28:F28,,MAX(ISNUMBER($D28:F28)*COLUMN($D28:F28))))</f>
        <v>0</v>
      </c>
      <c r="H28" s="2">
        <f t="array" ref="H28">IF(INDEX(Data!AP:AP,$B28)=0,#N/A,INDEX(Data!AP:AP,$B28)-Data!AP$2+INDEX($A28:G28,,MAX(ISNUMBER($D28:G28)*COLUMN($D28:G28))))</f>
        <v>1</v>
      </c>
      <c r="I28" s="2">
        <f t="array" ref="I28">IF(INDEX(Data!AQ:AQ,$B28)=0,#N/A,INDEX(Data!AQ:AQ,$B28)-Data!AQ$2+INDEX($A28:H28,,MAX(ISNUMBER($D28:H28)*COLUMN($D28:H28))))</f>
        <v>1</v>
      </c>
      <c r="J28" s="2">
        <f t="array" ref="J28">IF(INDEX(Data!AR:AR,$B28)=0,#N/A,INDEX(Data!AR:AR,$B28)-Data!AR$2+INDEX($A28:I28,,MAX(ISNUMBER($D28:I28)*COLUMN($D28:I28))))</f>
        <v>1</v>
      </c>
      <c r="K28" s="2">
        <f t="array" ref="K28">IF(INDEX(Data!AS:AS,$B28)=0,#N/A,INDEX(Data!AS:AS,$B28)-Data!AS$2+INDEX($A28:J28,,MAX(ISNUMBER($D28:J28)*COLUMN($D28:J28))))</f>
        <v>1</v>
      </c>
      <c r="L28" s="2">
        <f t="array" ref="L28">IF(INDEX(Data!AT:AT,$B28)=0,#N/A,INDEX(Data!AT:AT,$B28)-Data!AT$2+INDEX($A28:K28,,MAX(ISNUMBER($D28:K28)*COLUMN($D28:K28))))</f>
        <v>0</v>
      </c>
      <c r="M28" s="2">
        <f t="array" ref="M28">IF(INDEX(Data!AU:AU,$B28)=0,#N/A,INDEX(Data!AU:AU,$B28)-Data!AU$2+INDEX($A28:L28,,MAX(ISNUMBER($D28:L28)*COLUMN($D28:L28))))</f>
        <v>0</v>
      </c>
      <c r="N28" s="2">
        <f t="array" ref="N28">IF(INDEX(Data!AV:AV,$B28)=0,#N/A,INDEX(Data!AV:AV,$B28)-Data!AV$2+INDEX($A28:M28,,MAX(ISNUMBER($D28:M28)*COLUMN($D28:M28))))</f>
        <v>1</v>
      </c>
      <c r="O28" s="2">
        <f t="array" ref="O28">IF(INDEX(Data!AW:AW,$B28)=0,#N/A,INDEX(Data!AW:AW,$B28)-Data!AW$2+INDEX($A28:N28,,MAX(ISNUMBER($D28:N28)*COLUMN($D28:N28))))</f>
        <v>1</v>
      </c>
      <c r="P28" s="2">
        <f t="array" ref="P28">IF(INDEX(Data!AX:AX,$B28)=0,#N/A,INDEX(Data!AX:AX,$B28)-Data!AX$2+INDEX($A28:O28,,MAX(ISNUMBER($D28:O28)*COLUMN($D28:O28))))</f>
        <v>1</v>
      </c>
      <c r="Q28" s="2">
        <f t="array" ref="Q28">IF(INDEX(Data!AY:AY,$B28)=0,#N/A,INDEX(Data!AY:AY,$B28)-Data!AY$2+INDEX($A28:P28,,MAX(ISNUMBER($D28:P28)*COLUMN($D28:P28))))</f>
        <v>3</v>
      </c>
      <c r="R28" s="2">
        <f t="array" ref="R28">IF(INDEX(Data!AZ:AZ,$B28)=0,#N/A,INDEX(Data!AZ:AZ,$B28)-Data!AZ$2+INDEX($A28:Q28,,MAX(ISNUMBER($D28:Q28)*COLUMN($D28:Q28))))</f>
        <v>3</v>
      </c>
      <c r="S28" s="2">
        <f t="array" ref="S28">IF(INDEX(Data!BA:BA,$B28)=0,#N/A,INDEX(Data!BA:BA,$B28)-Data!BA$2+INDEX($A28:R28,,MAX(ISNUMBER($D28:R28)*COLUMN($D28:R28))))</f>
        <v>3</v>
      </c>
      <c r="T28" s="2">
        <f t="array" ref="T28">IF(INDEX(Data!BB:BB,$B28)=0,#N/A,INDEX(Data!BB:BB,$B28)-Data!BB$2+INDEX($A28:S28,,MAX(ISNUMBER($D28:S28)*COLUMN($D28:S28))))</f>
        <v>2</v>
      </c>
      <c r="U28" s="2">
        <f t="array" ref="U28">IF(INDEX(Data!BC:BC,$B28)=0,#N/A,INDEX(Data!BC:BC,$B28)-Data!BC$2+INDEX($A28:T28,,MAX(ISNUMBER($D28:T28)*COLUMN($D28:T28))))</f>
        <v>3</v>
      </c>
      <c r="V28" s="2">
        <f t="array" ref="V28">IF(INDEX(Data!BD:BD,$B28)=0,#N/A,INDEX(Data!BD:BD,$B28)-Data!BD$2+INDEX($A28:U28,,MAX(ISNUMBER($D28:U28)*COLUMN($D28:U28))))</f>
        <v>3</v>
      </c>
      <c r="W28" s="2">
        <f t="array" ref="W28">IF(INDEX(Data!BE:BE,$B28)=0,#N/A,INDEX(Data!BE:BE,$B28)-Data!BE$2+INDEX($A28:V28,,MAX(ISNUMBER($D28:V28)*COLUMN($D28:V28))))</f>
        <v>3</v>
      </c>
      <c r="X28" s="2">
        <f t="array" ref="X28">IF(INDEX(Data!BF:BF,$B28)=0,#N/A,INDEX(Data!BF:BF,$B28)-Data!BF$2+INDEX($A28:W28,,MAX(ISNUMBER($D28:W28)*COLUMN($D28:W28))))</f>
        <v>3</v>
      </c>
      <c r="Y28" s="2">
        <f t="array" ref="Y28">IF(INDEX(Data!BG:BG,$B28)=0,#N/A,INDEX(Data!BG:BG,$B28)-Data!BG$2+INDEX($A28:X28,,MAX(ISNUMBER($D28:X28)*COLUMN($D28:X28))))</f>
        <v>4</v>
      </c>
      <c r="Z28" s="2">
        <f t="array" ref="Z28">IF(INDEX(Data!BH:BH,$B28)=0,#N/A,INDEX(Data!BH:BH,$B28)-Data!BH$2+INDEX($A28:Y28,,MAX(ISNUMBER($D28:Y28)*COLUMN($D28:Y28))))</f>
        <v>4</v>
      </c>
      <c r="AA28" s="2">
        <f t="array" ref="AA28">IF(INDEX(Data!BI:BI,$B28)=0,#N/A,INDEX(Data!BI:BI,$B28)-Data!BI$2+INDEX($A28:Z28,,MAX(ISNUMBER($D28:Z28)*COLUMN($D28:Z28))))</f>
        <v>5</v>
      </c>
      <c r="AB28" s="2">
        <f t="array" ref="AB28">IF(INDEX(Data!BJ:BJ,$B28)=0,#N/A,INDEX(Data!BJ:BJ,$B28)-Data!BJ$2+INDEX($A28:AA28,,MAX(ISNUMBER($D28:AA28)*COLUMN($D28:AA28))))</f>
        <v>5</v>
      </c>
      <c r="AC28" s="2">
        <f t="array" ref="AC28">IF(INDEX(Data!BK:BK,$B28)=0,#N/A,INDEX(Data!BK:BK,$B28)-Data!BK$2+INDEX($A28:AB28,,MAX(ISNUMBER($D28:AB28)*COLUMN($D28:AB28))))</f>
        <v>5</v>
      </c>
      <c r="AD28" s="2">
        <f t="array" ref="AD28">IF(INDEX(Data!BL:BL,$B28)=0,#N/A,INDEX(Data!BL:BL,$B28)-Data!BL$2+INDEX($A28:AC28,,MAX(ISNUMBER($D28:AC28)*COLUMN($D28:AC28))))</f>
        <v>6</v>
      </c>
      <c r="AE28" s="2">
        <f t="array" ref="AE28">IF(INDEX(Data!BM:BM,$B28)=0,#N/A,INDEX(Data!BM:BM,$B28)-Data!BM$2+INDEX($A28:AD28,,MAX(ISNUMBER($D28:AD28)*COLUMN($D28:AD28))))</f>
        <v>6</v>
      </c>
      <c r="AF28" s="2">
        <f t="array" ref="AF28">IF(INDEX(Data!BN:BN,$B28)=0,#N/A,INDEX(Data!BN:BN,$B28)-Data!BN$2+INDEX($A28:AE28,,MAX(ISNUMBER($D28:AE28)*COLUMN($D28:AE28))))</f>
        <v>6</v>
      </c>
      <c r="AG28" s="2" t="e">
        <f t="array" ref="AG28">IF(INDEX(Data!BO:BO,$B28)=0,#N/A,INDEX(Data!BO:BO,$B28)-Data!BO$2+INDEX($A28:AF28,,MAX(ISNUMBER($D28:AF28)*COLUMN($D28:AF28))))</f>
        <v>#N/A</v>
      </c>
      <c r="AH28" s="2" t="e">
        <f t="array" ref="AH28">IF(INDEX(Data!BP:BP,$B28)=0,#N/A,INDEX(Data!BP:BP,$B28)-Data!BP$2+INDEX($A28:AG28,,MAX(ISNUMBER($D28:AG28)*COLUMN($D28:AG28))))</f>
        <v>#N/A</v>
      </c>
      <c r="AI28" s="2" t="e">
        <f t="array" ref="AI28">IF(INDEX(Data!BQ:BQ,$B28)=0,#N/A,INDEX(Data!BQ:BQ,$B28)-Data!BQ$2+INDEX($A28:AH28,,MAX(ISNUMBER($D28:AH28)*COLUMN($D28:AH28))))</f>
        <v>#N/A</v>
      </c>
      <c r="AJ28" s="2" t="e">
        <f t="array" ref="AJ28">IF(INDEX(Data!BR:BR,$B28)=0,#N/A,INDEX(Data!BR:BR,$B28)-Data!BR$2+INDEX($A28:AI28,,MAX(ISNUMBER($D28:AI28)*COLUMN($D28:AI28))))</f>
        <v>#N/A</v>
      </c>
      <c r="AK28" s="2" t="e">
        <f t="array" ref="AK28">IF(INDEX(Data!BS:BS,$B28)=0,#N/A,INDEX(Data!BS:BS,$B28)-Data!BS$2+INDEX($A28:AJ28,,MAX(ISNUMBER($D28:AJ28)*COLUMN($D28:AJ28))))</f>
        <v>#N/A</v>
      </c>
      <c r="AL28" s="2" t="e">
        <f t="array" ref="AL28">IF(INDEX(Data!BT:BT,$B28)=0,#N/A,INDEX(Data!BT:BT,$B28)-Data!BT$2+INDEX($A28:AK28,,MAX(ISNUMBER($D28:AK28)*COLUMN($D28:AK28))))</f>
        <v>#N/A</v>
      </c>
      <c r="AM28" s="2" t="e">
        <f t="array" ref="AM28">IF(INDEX(Data!BU:BU,$B28)=0,#N/A,INDEX(Data!BU:BU,$B28)-Data!BU$2+INDEX($A28:AL28,,MAX(ISNUMBER($D28:AL28)*COLUMN($D28:AL28))))</f>
        <v>#N/A</v>
      </c>
      <c r="AN28" s="2" t="e">
        <f t="array" ref="AN28">IF(INDEX(Data!BV:BV,$B28)=0,#N/A,INDEX(Data!BV:BV,$B28)-Data!BV$2+INDEX($A28:AM28,,MAX(ISNUMBER($D28:AM28)*COLUMN($D28:AM28))))</f>
        <v>#N/A</v>
      </c>
      <c r="AO28" s="2" t="e">
        <f t="array" ref="AO28">IF(INDEX(Data!BW:BW,$B28)=0,#N/A,INDEX(Data!BW:BW,$B28)-Data!BW$2+INDEX($A28:AN28,,MAX(ISNUMBER($D28:AN28)*COLUMN($D28:AN28))))</f>
        <v>#N/A</v>
      </c>
      <c r="AP28" s="2" t="e">
        <f t="array" ref="AP28">IF(INDEX(Data!BX:BX,$B28)=0,#N/A,INDEX(Data!BX:BX,$B28)-Data!BX$2+INDEX($A28:AO28,,MAX(ISNUMBER($D28:AO28)*COLUMN($D28:AO28))))</f>
        <v>#N/A</v>
      </c>
      <c r="AQ28" s="2" t="e">
        <f t="array" ref="AQ28">IF(INDEX(Data!BY:BY,$B28)=0,#N/A,INDEX(Data!BY:BY,$B28)-Data!BY$2+INDEX($A28:AP28,,MAX(ISNUMBER($D28:AP28)*COLUMN($D28:AP28))))</f>
        <v>#N/A</v>
      </c>
      <c r="AR28" s="2" t="e">
        <f t="array" ref="AR28">IF(INDEX(Data!BZ:BZ,$B28)=0,#N/A,INDEX(Data!BZ:BZ,$B28)-Data!BZ$2+INDEX($A28:AQ28,,MAX(ISNUMBER($D28:AQ28)*COLUMN($D28:AQ28))))</f>
        <v>#N/A</v>
      </c>
      <c r="AS28" s="2" t="e">
        <f t="array" ref="AS28">IF(INDEX(Data!CA:CA,$B28)=0,#N/A,INDEX(Data!CA:CA,$B28)-Data!CA$2+INDEX($A28:AR28,,MAX(ISNUMBER($D28:AR28)*COLUMN($D28:AR28))))</f>
        <v>#N/A</v>
      </c>
      <c r="AT28" s="2" t="e">
        <f t="array" ref="AT28">IF(INDEX(Data!CB:CB,$B28)=0,#N/A,INDEX(Data!CB:CB,$B28)-Data!CB$2+INDEX($A28:AS28,,MAX(ISNUMBER($D28:AS28)*COLUMN($D28:AS28))))</f>
        <v>#N/A</v>
      </c>
      <c r="AU28" s="2" t="e">
        <f t="array" ref="AU28">IF(INDEX(Data!CC:CC,$B28)=0,#N/A,INDEX(Data!CC:CC,$B28)-Data!CC$2+INDEX($A28:AT28,,MAX(ISNUMBER($D28:AT28)*COLUMN($D28:AT28))))</f>
        <v>#N/A</v>
      </c>
      <c r="AV28" s="2" t="e">
        <f t="array" ref="AV28">IF(INDEX(Data!CD:CD,$B28)=0,#N/A,INDEX(Data!CD:CD,$B28)-Data!CD$2+INDEX($A28:AU28,,MAX(ISNUMBER($D28:AU28)*COLUMN($D28:AU28))))</f>
        <v>#N/A</v>
      </c>
      <c r="AW28" s="2" t="e">
        <f t="array" ref="AW28">IF(INDEX(Data!CE:CE,$B28)=0,#N/A,INDEX(Data!CE:CE,$B28)-Data!CE$2+INDEX($A28:AV28,,MAX(ISNUMBER($D28:AV28)*COLUMN($D28:AV28))))</f>
        <v>#N/A</v>
      </c>
      <c r="AX28" s="2" t="e">
        <f t="array" ref="AX28">IF(INDEX(Data!CF:CF,$B28)=0,#N/A,INDEX(Data!CF:CF,$B28)-Data!CF$2+INDEX($A28:AW28,,MAX(ISNUMBER($D28:AW28)*COLUMN($D28:AW28))))</f>
        <v>#N/A</v>
      </c>
      <c r="AY28" s="2" t="e">
        <f t="array" ref="AY28">IF(INDEX(Data!CG:CG,$B28)=0,#N/A,INDEX(Data!CG:CG,$B28)-Data!CG$2+INDEX($A28:AX28,,MAX(ISNUMBER($D28:AX28)*COLUMN($D28:AX28))))</f>
        <v>#N/A</v>
      </c>
      <c r="AZ28" s="2" t="e">
        <f t="array" ref="AZ28">IF(INDEX(Data!CH:CH,$B28)=0,#N/A,INDEX(Data!CH:CH,$B28)-Data!CH$2+INDEX($A28:AY28,,MAX(ISNUMBER($D28:AY28)*COLUMN($D28:AY28))))</f>
        <v>#N/A</v>
      </c>
      <c r="BA28" s="2" t="e">
        <f t="array" ref="BA28">IF(INDEX(Data!CI:CI,$B28)=0,#N/A,INDEX(Data!CI:CI,$B28)-Data!CI$2+INDEX($A28:AZ28,,MAX(ISNUMBER($D28:AZ28)*COLUMN($D28:AZ28))))</f>
        <v>#N/A</v>
      </c>
      <c r="BB28" s="2" t="e">
        <f t="array" ref="BB28">IF(INDEX(Data!CJ:CJ,$B28)=0,#N/A,INDEX(Data!CJ:CJ,$B28)-Data!CJ$2+INDEX($A28:BA28,,MAX(ISNUMBER($D28:BA28)*COLUMN($D28:BA28))))</f>
        <v>#N/A</v>
      </c>
      <c r="BC28" s="2" t="e">
        <f t="array" ref="BC28">IF(INDEX(Data!CK:CK,$B28)=0,#N/A,INDEX(Data!CK:CK,$B28)-Data!CK$2+INDEX($A28:BB28,,MAX(ISNUMBER($D28:BB28)*COLUMN($D28:BB28))))</f>
        <v>#N/A</v>
      </c>
      <c r="BD28" s="2" t="e">
        <f t="array" ref="BD28">IF(INDEX(Data!CL:CL,$B28)=0,#N/A,INDEX(Data!CL:CL,$B28)-Data!CL$2+INDEX($A28:BC28,,MAX(ISNUMBER($D28:BC28)*COLUMN($D28:BC28))))</f>
        <v>#N/A</v>
      </c>
      <c r="BE28" s="2" t="e">
        <f t="array" ref="BE28">IF(INDEX(Data!CM:CM,$B28)=0,#N/A,INDEX(Data!CM:CM,$B28)-Data!CM$2+INDEX($A28:BD28,,MAX(ISNUMBER($D28:BD28)*COLUMN($D28:BD28))))</f>
        <v>#N/A</v>
      </c>
      <c r="BF28" s="2" t="e">
        <f t="array" ref="BF28">IF(INDEX(Data!CN:CN,$B28)=0,#N/A,INDEX(Data!CN:CN,$B28)-Data!CN$2+INDEX($A28:BE28,,MAX(ISNUMBER($D28:BE28)*COLUMN($D28:BE28))))</f>
        <v>#N/A</v>
      </c>
      <c r="BG28" s="2" t="e">
        <f t="array" ref="BG28">IF(INDEX(Data!CO:CO,$B28)=0,#N/A,INDEX(Data!CO:CO,$B28)-Data!CO$2+INDEX($A28:BF28,,MAX(ISNUMBER($D28:BF28)*COLUMN($D28:BF28))))</f>
        <v>#N/A</v>
      </c>
      <c r="BH28" s="2" t="e">
        <f t="array" ref="BH28">IF(INDEX(Data!CP:CP,$B28)=0,#N/A,INDEX(Data!CP:CP,$B28)-Data!CP$2+INDEX($A28:BG28,,MAX(ISNUMBER($D28:BG28)*COLUMN($D28:BG28))))</f>
        <v>#N/A</v>
      </c>
      <c r="BI28" s="2" t="e">
        <f t="array" ref="BI28">IF(INDEX(Data!CQ:CQ,$B28)=0,#N/A,INDEX(Data!CQ:CQ,$B28)-Data!CQ$2+INDEX($A28:BH28,,MAX(ISNUMBER($D28:BH28)*COLUMN($D28:BH28))))</f>
        <v>#N/A</v>
      </c>
      <c r="BJ28" s="2" t="e">
        <f t="array" ref="BJ28">IF(INDEX(Data!CR:CR,$B28)=0,#N/A,INDEX(Data!CR:CR,$B28)-Data!CR$2+INDEX($A28:BI28,,MAX(ISNUMBER($D28:BI28)*COLUMN($D28:BI28))))</f>
        <v>#N/A</v>
      </c>
      <c r="BK28" s="2" t="e">
        <f t="array" ref="BK28">IF(INDEX(Data!CS:CS,$B28)=0,#N/A,INDEX(Data!CS:CS,$B28)-Data!CS$2+INDEX($A28:BJ28,,MAX(ISNUMBER($D28:BJ28)*COLUMN($D28:BJ28))))</f>
        <v>#N/A</v>
      </c>
      <c r="BL28" s="2" t="e">
        <f t="array" ref="BL28">IF(INDEX(Data!CT:CT,$B28)=0,#N/A,INDEX(Data!CT:CT,$B28)-Data!CT$2+INDEX($A28:BK28,,MAX(ISNUMBER($D28:BK28)*COLUMN($D28:BK28))))</f>
        <v>#N/A</v>
      </c>
      <c r="BM28" s="2" t="e">
        <f t="array" ref="BM28">IF(INDEX(Data!CU:CU,$B28)=0,#N/A,INDEX(Data!CU:CU,$B28)-Data!CU$2+INDEX($A28:BL28,,MAX(ISNUMBER($D28:BL28)*COLUMN($D28:BL28))))</f>
        <v>#N/A</v>
      </c>
      <c r="BN28" s="2" t="e">
        <f t="array" ref="BN28">IF(INDEX(Data!CV:CV,$B28)=0,#N/A,INDEX(Data!CV:CV,$B28)-Data!CV$2+INDEX($A28:BM28,,MAX(ISNUMBER($D28:BM28)*COLUMN($D28:BM28))))</f>
        <v>#N/A</v>
      </c>
      <c r="BO28" s="2" t="e">
        <f t="array" ref="BO28">IF(INDEX(Data!CW:CW,$B28)=0,#N/A,INDEX(Data!CW:CW,$B28)-Data!CW$2+INDEX($A28:BN28,,MAX(ISNUMBER($D28:BN28)*COLUMN($D28:BN28))))</f>
        <v>#N/A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>Michael Greilinger</v>
      </c>
      <c r="B29" s="2">
        <f>MATCH(A29,Data!AJ:AJ,0)</f>
        <v>97</v>
      </c>
      <c r="C29" s="2">
        <f ca="1">COUNTIF(OFFSET(Data!$AM$1:$DC$71,B29-1,0,1),"&gt;0")</f>
        <v>28</v>
      </c>
      <c r="D29" s="2">
        <v>0</v>
      </c>
      <c r="E29" s="2">
        <f t="array" ref="E29">IF(INDEX(Data!AM:AM,$B29)=0,#N/A,INDEX(Data!AM:AM,$B29)-Data!AM$2+INDEX($A29:D29,,MAX(ISNUMBER($D29:D29)*COLUMN($D29:D29))))</f>
        <v>0</v>
      </c>
      <c r="F29" s="2">
        <f t="array" ref="F29">IF(INDEX(Data!AN:AN,$B29)=0,#N/A,INDEX(Data!AN:AN,$B29)-Data!AN$2+INDEX($A29:E29,,MAX(ISNUMBER($D29:E29)*COLUMN($D29:E29))))</f>
        <v>0</v>
      </c>
      <c r="G29" s="2">
        <f t="array" ref="G29">IF(INDEX(Data!AO:AO,$B29)=0,#N/A,INDEX(Data!AO:AO,$B29)-Data!AO$2+INDEX($A29:F29,,MAX(ISNUMBER($D29:F29)*COLUMN($D29:F29))))</f>
        <v>0</v>
      </c>
      <c r="H29" s="2">
        <f t="array" ref="H29">IF(INDEX(Data!AP:AP,$B29)=0,#N/A,INDEX(Data!AP:AP,$B29)-Data!AP$2+INDEX($A29:G29,,MAX(ISNUMBER($D29:G29)*COLUMN($D29:G29))))</f>
        <v>0</v>
      </c>
      <c r="I29" s="2">
        <f t="array" ref="I29">IF(INDEX(Data!AQ:AQ,$B29)=0,#N/A,INDEX(Data!AQ:AQ,$B29)-Data!AQ$2+INDEX($A29:H29,,MAX(ISNUMBER($D29:H29)*COLUMN($D29:H29))))</f>
        <v>0</v>
      </c>
      <c r="J29" s="2">
        <f t="array" ref="J29">IF(INDEX(Data!AR:AR,$B29)=0,#N/A,INDEX(Data!AR:AR,$B29)-Data!AR$2+INDEX($A29:I29,,MAX(ISNUMBER($D29:I29)*COLUMN($D29:I29))))</f>
        <v>0</v>
      </c>
      <c r="K29" s="2">
        <f t="array" ref="K29">IF(INDEX(Data!AS:AS,$B29)=0,#N/A,INDEX(Data!AS:AS,$B29)-Data!AS$2+INDEX($A29:J29,,MAX(ISNUMBER($D29:J29)*COLUMN($D29:J29))))</f>
        <v>0</v>
      </c>
      <c r="L29" s="2">
        <f t="array" ref="L29">IF(INDEX(Data!AT:AT,$B29)=0,#N/A,INDEX(Data!AT:AT,$B29)-Data!AT$2+INDEX($A29:K29,,MAX(ISNUMBER($D29:K29)*COLUMN($D29:K29))))</f>
        <v>0</v>
      </c>
      <c r="M29" s="2">
        <f t="array" ref="M29">IF(INDEX(Data!AU:AU,$B29)=0,#N/A,INDEX(Data!AU:AU,$B29)-Data!AU$2+INDEX($A29:L29,,MAX(ISNUMBER($D29:L29)*COLUMN($D29:L29))))</f>
        <v>0</v>
      </c>
      <c r="N29" s="2">
        <f t="array" ref="N29">IF(INDEX(Data!AV:AV,$B29)=0,#N/A,INDEX(Data!AV:AV,$B29)-Data!AV$2+INDEX($A29:M29,,MAX(ISNUMBER($D29:M29)*COLUMN($D29:M29))))</f>
        <v>1</v>
      </c>
      <c r="O29" s="2">
        <f t="array" ref="O29">IF(INDEX(Data!AW:AW,$B29)=0,#N/A,INDEX(Data!AW:AW,$B29)-Data!AW$2+INDEX($A29:N29,,MAX(ISNUMBER($D29:N29)*COLUMN($D29:N29))))</f>
        <v>2</v>
      </c>
      <c r="P29" s="2">
        <f t="array" ref="P29">IF(INDEX(Data!AX:AX,$B29)=0,#N/A,INDEX(Data!AX:AX,$B29)-Data!AX$2+INDEX($A29:O29,,MAX(ISNUMBER($D29:O29)*COLUMN($D29:O29))))</f>
        <v>2</v>
      </c>
      <c r="Q29" s="2">
        <f t="array" ref="Q29">IF(INDEX(Data!AY:AY,$B29)=0,#N/A,INDEX(Data!AY:AY,$B29)-Data!AY$2+INDEX($A29:P29,,MAX(ISNUMBER($D29:P29)*COLUMN($D29:P29))))</f>
        <v>3</v>
      </c>
      <c r="R29" s="2">
        <f t="array" ref="R29">IF(INDEX(Data!AZ:AZ,$B29)=0,#N/A,INDEX(Data!AZ:AZ,$B29)-Data!AZ$2+INDEX($A29:Q29,,MAX(ISNUMBER($D29:Q29)*COLUMN($D29:Q29))))</f>
        <v>3</v>
      </c>
      <c r="S29" s="2">
        <f t="array" ref="S29">IF(INDEX(Data!BA:BA,$B29)=0,#N/A,INDEX(Data!BA:BA,$B29)-Data!BA$2+INDEX($A29:R29,,MAX(ISNUMBER($D29:R29)*COLUMN($D29:R29))))</f>
        <v>3</v>
      </c>
      <c r="T29" s="2">
        <f t="array" ref="T29">IF(INDEX(Data!BB:BB,$B29)=0,#N/A,INDEX(Data!BB:BB,$B29)-Data!BB$2+INDEX($A29:S29,,MAX(ISNUMBER($D29:S29)*COLUMN($D29:S29))))</f>
        <v>3</v>
      </c>
      <c r="U29" s="2">
        <f t="array" ref="U29">IF(INDEX(Data!BC:BC,$B29)=0,#N/A,INDEX(Data!BC:BC,$B29)-Data!BC$2+INDEX($A29:T29,,MAX(ISNUMBER($D29:T29)*COLUMN($D29:T29))))</f>
        <v>3</v>
      </c>
      <c r="V29" s="2">
        <f t="array" ref="V29">IF(INDEX(Data!BD:BD,$B29)=0,#N/A,INDEX(Data!BD:BD,$B29)-Data!BD$2+INDEX($A29:U29,,MAX(ISNUMBER($D29:U29)*COLUMN($D29:U29))))</f>
        <v>3</v>
      </c>
      <c r="W29" s="2">
        <f t="array" ref="W29">IF(INDEX(Data!BE:BE,$B29)=0,#N/A,INDEX(Data!BE:BE,$B29)-Data!BE$2+INDEX($A29:V29,,MAX(ISNUMBER($D29:V29)*COLUMN($D29:V29))))</f>
        <v>2</v>
      </c>
      <c r="X29" s="2">
        <f t="array" ref="X29">IF(INDEX(Data!BF:BF,$B29)=0,#N/A,INDEX(Data!BF:BF,$B29)-Data!BF$2+INDEX($A29:W29,,MAX(ISNUMBER($D29:W29)*COLUMN($D29:W29))))</f>
        <v>2</v>
      </c>
      <c r="Y29" s="2">
        <f t="array" ref="Y29">IF(INDEX(Data!BG:BG,$B29)=0,#N/A,INDEX(Data!BG:BG,$B29)-Data!BG$2+INDEX($A29:X29,,MAX(ISNUMBER($D29:X29)*COLUMN($D29:X29))))</f>
        <v>3</v>
      </c>
      <c r="Z29" s="2">
        <f t="array" ref="Z29">IF(INDEX(Data!BH:BH,$B29)=0,#N/A,INDEX(Data!BH:BH,$B29)-Data!BH$2+INDEX($A29:Y29,,MAX(ISNUMBER($D29:Y29)*COLUMN($D29:Y29))))</f>
        <v>3</v>
      </c>
      <c r="AA29" s="2">
        <f t="array" ref="AA29">IF(INDEX(Data!BI:BI,$B29)=0,#N/A,INDEX(Data!BI:BI,$B29)-Data!BI$2+INDEX($A29:Z29,,MAX(ISNUMBER($D29:Z29)*COLUMN($D29:Z29))))</f>
        <v>4</v>
      </c>
      <c r="AB29" s="2">
        <f t="array" ref="AB29">IF(INDEX(Data!BJ:BJ,$B29)=0,#N/A,INDEX(Data!BJ:BJ,$B29)-Data!BJ$2+INDEX($A29:AA29,,MAX(ISNUMBER($D29:AA29)*COLUMN($D29:AA29))))</f>
        <v>4</v>
      </c>
      <c r="AC29" s="2">
        <f t="array" ref="AC29">IF(INDEX(Data!BK:BK,$B29)=0,#N/A,INDEX(Data!BK:BK,$B29)-Data!BK$2+INDEX($A29:AB29,,MAX(ISNUMBER($D29:AB29)*COLUMN($D29:AB29))))</f>
        <v>4</v>
      </c>
      <c r="AD29" s="2">
        <f t="array" ref="AD29">IF(INDEX(Data!BL:BL,$B29)=0,#N/A,INDEX(Data!BL:BL,$B29)-Data!BL$2+INDEX($A29:AC29,,MAX(ISNUMBER($D29:AC29)*COLUMN($D29:AC29))))</f>
        <v>4</v>
      </c>
      <c r="AE29" s="2">
        <f t="array" ref="AE29">IF(INDEX(Data!BM:BM,$B29)=0,#N/A,INDEX(Data!BM:BM,$B29)-Data!BM$2+INDEX($A29:AD29,,MAX(ISNUMBER($D29:AD29)*COLUMN($D29:AD29))))</f>
        <v>6</v>
      </c>
      <c r="AF29" s="2">
        <f t="array" ref="AF29">IF(INDEX(Data!BN:BN,$B29)=0,#N/A,INDEX(Data!BN:BN,$B29)-Data!BN$2+INDEX($A29:AE29,,MAX(ISNUMBER($D29:AE29)*COLUMN($D29:AE29))))</f>
        <v>6</v>
      </c>
      <c r="AG29" s="2" t="e">
        <f t="array" ref="AG29">IF(INDEX(Data!BO:BO,$B29)=0,#N/A,INDEX(Data!BO:BO,$B29)-Data!BO$2+INDEX($A29:AF29,,MAX(ISNUMBER($D29:AF29)*COLUMN($D29:AF29))))</f>
        <v>#N/A</v>
      </c>
      <c r="AH29" s="2" t="e">
        <f t="array" ref="AH29">IF(INDEX(Data!BP:BP,$B29)=0,#N/A,INDEX(Data!BP:BP,$B29)-Data!BP$2+INDEX($A29:AG29,,MAX(ISNUMBER($D29:AG29)*COLUMN($D29:AG29))))</f>
        <v>#N/A</v>
      </c>
      <c r="AI29" s="2" t="e">
        <f t="array" ref="AI29">IF(INDEX(Data!BQ:BQ,$B29)=0,#N/A,INDEX(Data!BQ:BQ,$B29)-Data!BQ$2+INDEX($A29:AH29,,MAX(ISNUMBER($D29:AH29)*COLUMN($D29:AH29))))</f>
        <v>#N/A</v>
      </c>
      <c r="AJ29" s="2" t="e">
        <f t="array" ref="AJ29">IF(INDEX(Data!BR:BR,$B29)=0,#N/A,INDEX(Data!BR:BR,$B29)-Data!BR$2+INDEX($A29:AI29,,MAX(ISNUMBER($D29:AI29)*COLUMN($D29:AI29))))</f>
        <v>#N/A</v>
      </c>
      <c r="AK29" s="2" t="e">
        <f t="array" ref="AK29">IF(INDEX(Data!BS:BS,$B29)=0,#N/A,INDEX(Data!BS:BS,$B29)-Data!BS$2+INDEX($A29:AJ29,,MAX(ISNUMBER($D29:AJ29)*COLUMN($D29:AJ29))))</f>
        <v>#N/A</v>
      </c>
      <c r="AL29" s="2" t="e">
        <f t="array" ref="AL29">IF(INDEX(Data!BT:BT,$B29)=0,#N/A,INDEX(Data!BT:BT,$B29)-Data!BT$2+INDEX($A29:AK29,,MAX(ISNUMBER($D29:AK29)*COLUMN($D29:AK29))))</f>
        <v>#N/A</v>
      </c>
      <c r="AM29" s="2" t="e">
        <f t="array" ref="AM29">IF(INDEX(Data!BU:BU,$B29)=0,#N/A,INDEX(Data!BU:BU,$B29)-Data!BU$2+INDEX($A29:AL29,,MAX(ISNUMBER($D29:AL29)*COLUMN($D29:AL29))))</f>
        <v>#N/A</v>
      </c>
      <c r="AN29" s="2" t="e">
        <f t="array" ref="AN29">IF(INDEX(Data!BV:BV,$B29)=0,#N/A,INDEX(Data!BV:BV,$B29)-Data!BV$2+INDEX($A29:AM29,,MAX(ISNUMBER($D29:AM29)*COLUMN($D29:AM29))))</f>
        <v>#N/A</v>
      </c>
      <c r="AO29" s="2" t="e">
        <f t="array" ref="AO29">IF(INDEX(Data!BW:BW,$B29)=0,#N/A,INDEX(Data!BW:BW,$B29)-Data!BW$2+INDEX($A29:AN29,,MAX(ISNUMBER($D29:AN29)*COLUMN($D29:AN29))))</f>
        <v>#N/A</v>
      </c>
      <c r="AP29" s="2" t="e">
        <f t="array" ref="AP29">IF(INDEX(Data!BX:BX,$B29)=0,#N/A,INDEX(Data!BX:BX,$B29)-Data!BX$2+INDEX($A29:AO29,,MAX(ISNUMBER($D29:AO29)*COLUMN($D29:AO29))))</f>
        <v>#N/A</v>
      </c>
      <c r="AQ29" s="2" t="e">
        <f t="array" ref="AQ29">IF(INDEX(Data!BY:BY,$B29)=0,#N/A,INDEX(Data!BY:BY,$B29)-Data!BY$2+INDEX($A29:AP29,,MAX(ISNUMBER($D29:AP29)*COLUMN($D29:AP29))))</f>
        <v>#N/A</v>
      </c>
      <c r="AR29" s="2" t="e">
        <f t="array" ref="AR29">IF(INDEX(Data!BZ:BZ,$B29)=0,#N/A,INDEX(Data!BZ:BZ,$B29)-Data!BZ$2+INDEX($A29:AQ29,,MAX(ISNUMBER($D29:AQ29)*COLUMN($D29:AQ29))))</f>
        <v>#N/A</v>
      </c>
      <c r="AS29" s="2" t="e">
        <f t="array" ref="AS29">IF(INDEX(Data!CA:CA,$B29)=0,#N/A,INDEX(Data!CA:CA,$B29)-Data!CA$2+INDEX($A29:AR29,,MAX(ISNUMBER($D29:AR29)*COLUMN($D29:AR29))))</f>
        <v>#N/A</v>
      </c>
      <c r="AT29" s="2" t="e">
        <f t="array" ref="AT29">IF(INDEX(Data!CB:CB,$B29)=0,#N/A,INDEX(Data!CB:CB,$B29)-Data!CB$2+INDEX($A29:AS29,,MAX(ISNUMBER($D29:AS29)*COLUMN($D29:AS29))))</f>
        <v>#N/A</v>
      </c>
      <c r="AU29" s="2" t="e">
        <f t="array" ref="AU29">IF(INDEX(Data!CC:CC,$B29)=0,#N/A,INDEX(Data!CC:CC,$B29)-Data!CC$2+INDEX($A29:AT29,,MAX(ISNUMBER($D29:AT29)*COLUMN($D29:AT29))))</f>
        <v>#N/A</v>
      </c>
      <c r="AV29" s="2" t="e">
        <f t="array" ref="AV29">IF(INDEX(Data!CD:CD,$B29)=0,#N/A,INDEX(Data!CD:CD,$B29)-Data!CD$2+INDEX($A29:AU29,,MAX(ISNUMBER($D29:AU29)*COLUMN($D29:AU29))))</f>
        <v>#N/A</v>
      </c>
      <c r="AW29" s="2" t="e">
        <f t="array" ref="AW29">IF(INDEX(Data!CE:CE,$B29)=0,#N/A,INDEX(Data!CE:CE,$B29)-Data!CE$2+INDEX($A29:AV29,,MAX(ISNUMBER($D29:AV29)*COLUMN($D29:AV29))))</f>
        <v>#N/A</v>
      </c>
      <c r="AX29" s="2" t="e">
        <f t="array" ref="AX29">IF(INDEX(Data!CF:CF,$B29)=0,#N/A,INDEX(Data!CF:CF,$B29)-Data!CF$2+INDEX($A29:AW29,,MAX(ISNUMBER($D29:AW29)*COLUMN($D29:AW29))))</f>
        <v>#N/A</v>
      </c>
      <c r="AY29" s="2" t="e">
        <f t="array" ref="AY29">IF(INDEX(Data!CG:CG,$B29)=0,#N/A,INDEX(Data!CG:CG,$B29)-Data!CG$2+INDEX($A29:AX29,,MAX(ISNUMBER($D29:AX29)*COLUMN($D29:AX29))))</f>
        <v>#N/A</v>
      </c>
      <c r="AZ29" s="2" t="e">
        <f t="array" ref="AZ29">IF(INDEX(Data!CH:CH,$B29)=0,#N/A,INDEX(Data!CH:CH,$B29)-Data!CH$2+INDEX($A29:AY29,,MAX(ISNUMBER($D29:AY29)*COLUMN($D29:AY29))))</f>
        <v>#N/A</v>
      </c>
      <c r="BA29" s="2" t="e">
        <f t="array" ref="BA29">IF(INDEX(Data!CI:CI,$B29)=0,#N/A,INDEX(Data!CI:CI,$B29)-Data!CI$2+INDEX($A29:AZ29,,MAX(ISNUMBER($D29:AZ29)*COLUMN($D29:AZ29))))</f>
        <v>#N/A</v>
      </c>
      <c r="BB29" s="2" t="e">
        <f t="array" ref="BB29">IF(INDEX(Data!CJ:CJ,$B29)=0,#N/A,INDEX(Data!CJ:CJ,$B29)-Data!CJ$2+INDEX($A29:BA29,,MAX(ISNUMBER($D29:BA29)*COLUMN($D29:BA29))))</f>
        <v>#N/A</v>
      </c>
      <c r="BC29" s="2" t="e">
        <f t="array" ref="BC29">IF(INDEX(Data!CK:CK,$B29)=0,#N/A,INDEX(Data!CK:CK,$B29)-Data!CK$2+INDEX($A29:BB29,,MAX(ISNUMBER($D29:BB29)*COLUMN($D29:BB29))))</f>
        <v>#N/A</v>
      </c>
      <c r="BD29" s="2" t="e">
        <f t="array" ref="BD29">IF(INDEX(Data!CL:CL,$B29)=0,#N/A,INDEX(Data!CL:CL,$B29)-Data!CL$2+INDEX($A29:BC29,,MAX(ISNUMBER($D29:BC29)*COLUMN($D29:BC29))))</f>
        <v>#N/A</v>
      </c>
      <c r="BE29" s="2" t="e">
        <f t="array" ref="BE29">IF(INDEX(Data!CM:CM,$B29)=0,#N/A,INDEX(Data!CM:CM,$B29)-Data!CM$2+INDEX($A29:BD29,,MAX(ISNUMBER($D29:BD29)*COLUMN($D29:BD29))))</f>
        <v>#N/A</v>
      </c>
      <c r="BF29" s="2" t="e">
        <f t="array" ref="BF29">IF(INDEX(Data!CN:CN,$B29)=0,#N/A,INDEX(Data!CN:CN,$B29)-Data!CN$2+INDEX($A29:BE29,,MAX(ISNUMBER($D29:BE29)*COLUMN($D29:BE29))))</f>
        <v>#N/A</v>
      </c>
      <c r="BG29" s="2" t="e">
        <f t="array" ref="BG29">IF(INDEX(Data!CO:CO,$B29)=0,#N/A,INDEX(Data!CO:CO,$B29)-Data!CO$2+INDEX($A29:BF29,,MAX(ISNUMBER($D29:BF29)*COLUMN($D29:BF29))))</f>
        <v>#N/A</v>
      </c>
      <c r="BH29" s="2" t="e">
        <f t="array" ref="BH29">IF(INDEX(Data!CP:CP,$B29)=0,#N/A,INDEX(Data!CP:CP,$B29)-Data!CP$2+INDEX($A29:BG29,,MAX(ISNUMBER($D29:BG29)*COLUMN($D29:BG29))))</f>
        <v>#N/A</v>
      </c>
      <c r="BI29" s="2" t="e">
        <f t="array" ref="BI29">IF(INDEX(Data!CQ:CQ,$B29)=0,#N/A,INDEX(Data!CQ:CQ,$B29)-Data!CQ$2+INDEX($A29:BH29,,MAX(ISNUMBER($D29:BH29)*COLUMN($D29:BH29))))</f>
        <v>#N/A</v>
      </c>
      <c r="BJ29" s="2" t="e">
        <f t="array" ref="BJ29">IF(INDEX(Data!CR:CR,$B29)=0,#N/A,INDEX(Data!CR:CR,$B29)-Data!CR$2+INDEX($A29:BI29,,MAX(ISNUMBER($D29:BI29)*COLUMN($D29:BI29))))</f>
        <v>#N/A</v>
      </c>
      <c r="BK29" s="2" t="e">
        <f t="array" ref="BK29">IF(INDEX(Data!CS:CS,$B29)=0,#N/A,INDEX(Data!CS:CS,$B29)-Data!CS$2+INDEX($A29:BJ29,,MAX(ISNUMBER($D29:BJ29)*COLUMN($D29:BJ29))))</f>
        <v>#N/A</v>
      </c>
      <c r="BL29" s="2" t="e">
        <f t="array" ref="BL29">IF(INDEX(Data!CT:CT,$B29)=0,#N/A,INDEX(Data!CT:CT,$B29)-Data!CT$2+INDEX($A29:BK29,,MAX(ISNUMBER($D29:BK29)*COLUMN($D29:BK29))))</f>
        <v>#N/A</v>
      </c>
      <c r="BM29" s="2" t="e">
        <f t="array" ref="BM29">IF(INDEX(Data!CU:CU,$B29)=0,#N/A,INDEX(Data!CU:CU,$B29)-Data!CU$2+INDEX($A29:BL29,,MAX(ISNUMBER($D29:BL29)*COLUMN($D29:BL29))))</f>
        <v>#N/A</v>
      </c>
      <c r="BN29" s="2" t="e">
        <f t="array" ref="BN29">IF(INDEX(Data!CV:CV,$B29)=0,#N/A,INDEX(Data!CV:CV,$B29)-Data!CV$2+INDEX($A29:BM29,,MAX(ISNUMBER($D29:BM29)*COLUMN($D29:BM29))))</f>
        <v>#N/A</v>
      </c>
      <c r="BO29" s="2" t="e">
        <f t="array" ref="BO29">IF(INDEX(Data!CW:CW,$B29)=0,#N/A,INDEX(Data!CW:CW,$B29)-Data!CW$2+INDEX($A29:BN29,,MAX(ISNUMBER($D29:BN29)*COLUMN($D29:BN29))))</f>
        <v>#N/A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Rainer Zeller</v>
      </c>
      <c r="B30" s="2">
        <f>MATCH(A30,Data!AJ:AJ,0)</f>
        <v>98</v>
      </c>
      <c r="C30" s="2">
        <f ca="1">COUNTIF(OFFSET(Data!$AM$1:$DC$71,B30-1,0,1),"&gt;0")</f>
        <v>28</v>
      </c>
      <c r="D30" s="2">
        <v>0</v>
      </c>
      <c r="E30" s="2">
        <f t="array" ref="E30">IF(INDEX(Data!AM:AM,$B30)=0,#N/A,INDEX(Data!AM:AM,$B30)-Data!AM$2+INDEX($A30:D30,,MAX(ISNUMBER($D30:D30)*COLUMN($D30:D30))))</f>
        <v>0</v>
      </c>
      <c r="F30" s="2">
        <f t="array" ref="F30">IF(INDEX(Data!AN:AN,$B30)=0,#N/A,INDEX(Data!AN:AN,$B30)-Data!AN$2+INDEX($A30:E30,,MAX(ISNUMBER($D30:E30)*COLUMN($D30:E30))))</f>
        <v>0</v>
      </c>
      <c r="G30" s="2">
        <f t="array" ref="G30">IF(INDEX(Data!AO:AO,$B30)=0,#N/A,INDEX(Data!AO:AO,$B30)-Data!AO$2+INDEX($A30:F30,,MAX(ISNUMBER($D30:F30)*COLUMN($D30:F30))))</f>
        <v>1</v>
      </c>
      <c r="H30" s="2">
        <f t="array" ref="H30">IF(INDEX(Data!AP:AP,$B30)=0,#N/A,INDEX(Data!AP:AP,$B30)-Data!AP$2+INDEX($A30:G30,,MAX(ISNUMBER($D30:G30)*COLUMN($D30:G30))))</f>
        <v>2</v>
      </c>
      <c r="I30" s="2">
        <f t="array" ref="I30">IF(INDEX(Data!AQ:AQ,$B30)=0,#N/A,INDEX(Data!AQ:AQ,$B30)-Data!AQ$2+INDEX($A30:H30,,MAX(ISNUMBER($D30:H30)*COLUMN($D30:H30))))</f>
        <v>2</v>
      </c>
      <c r="J30" s="2">
        <f t="array" ref="J30">IF(INDEX(Data!AR:AR,$B30)=0,#N/A,INDEX(Data!AR:AR,$B30)-Data!AR$2+INDEX($A30:I30,,MAX(ISNUMBER($D30:I30)*COLUMN($D30:I30))))</f>
        <v>1</v>
      </c>
      <c r="K30" s="2">
        <f t="array" ref="K30">IF(INDEX(Data!AS:AS,$B30)=0,#N/A,INDEX(Data!AS:AS,$B30)-Data!AS$2+INDEX($A30:J30,,MAX(ISNUMBER($D30:J30)*COLUMN($D30:J30))))</f>
        <v>1</v>
      </c>
      <c r="L30" s="2">
        <f t="array" ref="L30">IF(INDEX(Data!AT:AT,$B30)=0,#N/A,INDEX(Data!AT:AT,$B30)-Data!AT$2+INDEX($A30:K30,,MAX(ISNUMBER($D30:K30)*COLUMN($D30:K30))))</f>
        <v>2</v>
      </c>
      <c r="M30" s="2">
        <f t="array" ref="M30">IF(INDEX(Data!AU:AU,$B30)=0,#N/A,INDEX(Data!AU:AU,$B30)-Data!AU$2+INDEX($A30:L30,,MAX(ISNUMBER($D30:L30)*COLUMN($D30:L30))))</f>
        <v>2</v>
      </c>
      <c r="N30" s="2">
        <f t="array" ref="N30">IF(INDEX(Data!AV:AV,$B30)=0,#N/A,INDEX(Data!AV:AV,$B30)-Data!AV$2+INDEX($A30:M30,,MAX(ISNUMBER($D30:M30)*COLUMN($D30:M30))))</f>
        <v>2</v>
      </c>
      <c r="O30" s="2">
        <f t="array" ref="O30">IF(INDEX(Data!AW:AW,$B30)=0,#N/A,INDEX(Data!AW:AW,$B30)-Data!AW$2+INDEX($A30:N30,,MAX(ISNUMBER($D30:N30)*COLUMN($D30:N30))))</f>
        <v>2</v>
      </c>
      <c r="P30" s="2">
        <f t="array" ref="P30">IF(INDEX(Data!AX:AX,$B30)=0,#N/A,INDEX(Data!AX:AX,$B30)-Data!AX$2+INDEX($A30:O30,,MAX(ISNUMBER($D30:O30)*COLUMN($D30:O30))))</f>
        <v>2</v>
      </c>
      <c r="Q30" s="2">
        <f t="array" ref="Q30">IF(INDEX(Data!AY:AY,$B30)=0,#N/A,INDEX(Data!AY:AY,$B30)-Data!AY$2+INDEX($A30:P30,,MAX(ISNUMBER($D30:P30)*COLUMN($D30:P30))))</f>
        <v>3</v>
      </c>
      <c r="R30" s="2">
        <f t="array" ref="R30">IF(INDEX(Data!AZ:AZ,$B30)=0,#N/A,INDEX(Data!AZ:AZ,$B30)-Data!AZ$2+INDEX($A30:Q30,,MAX(ISNUMBER($D30:Q30)*COLUMN($D30:Q30))))</f>
        <v>3</v>
      </c>
      <c r="S30" s="2">
        <f t="array" ref="S30">IF(INDEX(Data!BA:BA,$B30)=0,#N/A,INDEX(Data!BA:BA,$B30)-Data!BA$2+INDEX($A30:R30,,MAX(ISNUMBER($D30:R30)*COLUMN($D30:R30))))</f>
        <v>4</v>
      </c>
      <c r="T30" s="2">
        <f t="array" ref="T30">IF(INDEX(Data!BB:BB,$B30)=0,#N/A,INDEX(Data!BB:BB,$B30)-Data!BB$2+INDEX($A30:S30,,MAX(ISNUMBER($D30:S30)*COLUMN($D30:S30))))</f>
        <v>4</v>
      </c>
      <c r="U30" s="2">
        <f t="array" ref="U30">IF(INDEX(Data!BC:BC,$B30)=0,#N/A,INDEX(Data!BC:BC,$B30)-Data!BC$2+INDEX($A30:T30,,MAX(ISNUMBER($D30:T30)*COLUMN($D30:T30))))</f>
        <v>5</v>
      </c>
      <c r="V30" s="2">
        <f t="array" ref="V30">IF(INDEX(Data!BD:BD,$B30)=0,#N/A,INDEX(Data!BD:BD,$B30)-Data!BD$2+INDEX($A30:U30,,MAX(ISNUMBER($D30:U30)*COLUMN($D30:U30))))</f>
        <v>5</v>
      </c>
      <c r="W30" s="2">
        <f t="array" ref="W30">IF(INDEX(Data!BE:BE,$B30)=0,#N/A,INDEX(Data!BE:BE,$B30)-Data!BE$2+INDEX($A30:V30,,MAX(ISNUMBER($D30:V30)*COLUMN($D30:V30))))</f>
        <v>5</v>
      </c>
      <c r="X30" s="2">
        <f t="array" ref="X30">IF(INDEX(Data!BF:BF,$B30)=0,#N/A,INDEX(Data!BF:BF,$B30)-Data!BF$2+INDEX($A30:W30,,MAX(ISNUMBER($D30:W30)*COLUMN($D30:W30))))</f>
        <v>5</v>
      </c>
      <c r="Y30" s="2">
        <f t="array" ref="Y30">IF(INDEX(Data!BG:BG,$B30)=0,#N/A,INDEX(Data!BG:BG,$B30)-Data!BG$2+INDEX($A30:X30,,MAX(ISNUMBER($D30:X30)*COLUMN($D30:X30))))</f>
        <v>6</v>
      </c>
      <c r="Z30" s="2">
        <f t="array" ref="Z30">IF(INDEX(Data!BH:BH,$B30)=0,#N/A,INDEX(Data!BH:BH,$B30)-Data!BH$2+INDEX($A30:Y30,,MAX(ISNUMBER($D30:Y30)*COLUMN($D30:Y30))))</f>
        <v>6</v>
      </c>
      <c r="AA30" s="2">
        <f t="array" ref="AA30">IF(INDEX(Data!BI:BI,$B30)=0,#N/A,INDEX(Data!BI:BI,$B30)-Data!BI$2+INDEX($A30:Z30,,MAX(ISNUMBER($D30:Z30)*COLUMN($D30:Z30))))</f>
        <v>6</v>
      </c>
      <c r="AB30" s="2">
        <f t="array" ref="AB30">IF(INDEX(Data!BJ:BJ,$B30)=0,#N/A,INDEX(Data!BJ:BJ,$B30)-Data!BJ$2+INDEX($A30:AA30,,MAX(ISNUMBER($D30:AA30)*COLUMN($D30:AA30))))</f>
        <v>6</v>
      </c>
      <c r="AC30" s="2">
        <f t="array" ref="AC30">IF(INDEX(Data!BK:BK,$B30)=0,#N/A,INDEX(Data!BK:BK,$B30)-Data!BK$2+INDEX($A30:AB30,,MAX(ISNUMBER($D30:AB30)*COLUMN($D30:AB30))))</f>
        <v>6</v>
      </c>
      <c r="AD30" s="2">
        <f t="array" ref="AD30">IF(INDEX(Data!BL:BL,$B30)=0,#N/A,INDEX(Data!BL:BL,$B30)-Data!BL$2+INDEX($A30:AC30,,MAX(ISNUMBER($D30:AC30)*COLUMN($D30:AC30))))</f>
        <v>8</v>
      </c>
      <c r="AE30" s="2">
        <f t="array" ref="AE30">IF(INDEX(Data!BM:BM,$B30)=0,#N/A,INDEX(Data!BM:BM,$B30)-Data!BM$2+INDEX($A30:AD30,,MAX(ISNUMBER($D30:AD30)*COLUMN($D30:AD30))))</f>
        <v>8</v>
      </c>
      <c r="AF30" s="2">
        <f t="array" ref="AF30">IF(INDEX(Data!BN:BN,$B30)=0,#N/A,INDEX(Data!BN:BN,$B30)-Data!BN$2+INDEX($A30:AE30,,MAX(ISNUMBER($D30:AE30)*COLUMN($D30:AE30))))</f>
        <v>9</v>
      </c>
      <c r="AG30" s="2" t="e">
        <f t="array" ref="AG30">IF(INDEX(Data!BO:BO,$B30)=0,#N/A,INDEX(Data!BO:BO,$B30)-Data!BO$2+INDEX($A30:AF30,,MAX(ISNUMBER($D30:AF30)*COLUMN($D30:AF30))))</f>
        <v>#N/A</v>
      </c>
      <c r="AH30" s="2" t="e">
        <f t="array" ref="AH30">IF(INDEX(Data!BP:BP,$B30)=0,#N/A,INDEX(Data!BP:BP,$B30)-Data!BP$2+INDEX($A30:AG30,,MAX(ISNUMBER($D30:AG30)*COLUMN($D30:AG30))))</f>
        <v>#N/A</v>
      </c>
      <c r="AI30" s="2" t="e">
        <f t="array" ref="AI30">IF(INDEX(Data!BQ:BQ,$B30)=0,#N/A,INDEX(Data!BQ:BQ,$B30)-Data!BQ$2+INDEX($A30:AH30,,MAX(ISNUMBER($D30:AH30)*COLUMN($D30:AH30))))</f>
        <v>#N/A</v>
      </c>
      <c r="AJ30" s="2" t="e">
        <f t="array" ref="AJ30">IF(INDEX(Data!BR:BR,$B30)=0,#N/A,INDEX(Data!BR:BR,$B30)-Data!BR$2+INDEX($A30:AI30,,MAX(ISNUMBER($D30:AI30)*COLUMN($D30:AI30))))</f>
        <v>#N/A</v>
      </c>
      <c r="AK30" s="2" t="e">
        <f t="array" ref="AK30">IF(INDEX(Data!BS:BS,$B30)=0,#N/A,INDEX(Data!BS:BS,$B30)-Data!BS$2+INDEX($A30:AJ30,,MAX(ISNUMBER($D30:AJ30)*COLUMN($D30:AJ30))))</f>
        <v>#N/A</v>
      </c>
      <c r="AL30" s="2" t="e">
        <f t="array" ref="AL30">IF(INDEX(Data!BT:BT,$B30)=0,#N/A,INDEX(Data!BT:BT,$B30)-Data!BT$2+INDEX($A30:AK30,,MAX(ISNUMBER($D30:AK30)*COLUMN($D30:AK30))))</f>
        <v>#N/A</v>
      </c>
      <c r="AM30" s="2" t="e">
        <f t="array" ref="AM30">IF(INDEX(Data!BU:BU,$B30)=0,#N/A,INDEX(Data!BU:BU,$B30)-Data!BU$2+INDEX($A30:AL30,,MAX(ISNUMBER($D30:AL30)*COLUMN($D30:AL30))))</f>
        <v>#N/A</v>
      </c>
      <c r="AN30" s="2" t="e">
        <f t="array" ref="AN30">IF(INDEX(Data!BV:BV,$B30)=0,#N/A,INDEX(Data!BV:BV,$B30)-Data!BV$2+INDEX($A30:AM30,,MAX(ISNUMBER($D30:AM30)*COLUMN($D30:AM30))))</f>
        <v>#N/A</v>
      </c>
      <c r="AO30" s="2" t="e">
        <f t="array" ref="AO30">IF(INDEX(Data!BW:BW,$B30)=0,#N/A,INDEX(Data!BW:BW,$B30)-Data!BW$2+INDEX($A30:AN30,,MAX(ISNUMBER($D30:AN30)*COLUMN($D30:AN30))))</f>
        <v>#N/A</v>
      </c>
      <c r="AP30" s="2" t="e">
        <f t="array" ref="AP30">IF(INDEX(Data!BX:BX,$B30)=0,#N/A,INDEX(Data!BX:BX,$B30)-Data!BX$2+INDEX($A30:AO30,,MAX(ISNUMBER($D30:AO30)*COLUMN($D30:AO30))))</f>
        <v>#N/A</v>
      </c>
      <c r="AQ30" s="2" t="e">
        <f t="array" ref="AQ30">IF(INDEX(Data!BY:BY,$B30)=0,#N/A,INDEX(Data!BY:BY,$B30)-Data!BY$2+INDEX($A30:AP30,,MAX(ISNUMBER($D30:AP30)*COLUMN($D30:AP30))))</f>
        <v>#N/A</v>
      </c>
      <c r="AR30" s="2" t="e">
        <f t="array" ref="AR30">IF(INDEX(Data!BZ:BZ,$B30)=0,#N/A,INDEX(Data!BZ:BZ,$B30)-Data!BZ$2+INDEX($A30:AQ30,,MAX(ISNUMBER($D30:AQ30)*COLUMN($D30:AQ30))))</f>
        <v>#N/A</v>
      </c>
      <c r="AS30" s="2" t="e">
        <f t="array" ref="AS30">IF(INDEX(Data!CA:CA,$B30)=0,#N/A,INDEX(Data!CA:CA,$B30)-Data!CA$2+INDEX($A30:AR30,,MAX(ISNUMBER($D30:AR30)*COLUMN($D30:AR30))))</f>
        <v>#N/A</v>
      </c>
      <c r="AT30" s="2" t="e">
        <f t="array" ref="AT30">IF(INDEX(Data!CB:CB,$B30)=0,#N/A,INDEX(Data!CB:CB,$B30)-Data!CB$2+INDEX($A30:AS30,,MAX(ISNUMBER($D30:AS30)*COLUMN($D30:AS30))))</f>
        <v>#N/A</v>
      </c>
      <c r="AU30" s="2" t="e">
        <f t="array" ref="AU30">IF(INDEX(Data!CC:CC,$B30)=0,#N/A,INDEX(Data!CC:CC,$B30)-Data!CC$2+INDEX($A30:AT30,,MAX(ISNUMBER($D30:AT30)*COLUMN($D30:AT30))))</f>
        <v>#N/A</v>
      </c>
      <c r="AV30" s="2" t="e">
        <f t="array" ref="AV30">IF(INDEX(Data!CD:CD,$B30)=0,#N/A,INDEX(Data!CD:CD,$B30)-Data!CD$2+INDEX($A30:AU30,,MAX(ISNUMBER($D30:AU30)*COLUMN($D30:AU30))))</f>
        <v>#N/A</v>
      </c>
      <c r="AW30" s="2" t="e">
        <f t="array" ref="AW30">IF(INDEX(Data!CE:CE,$B30)=0,#N/A,INDEX(Data!CE:CE,$B30)-Data!CE$2+INDEX($A30:AV30,,MAX(ISNUMBER($D30:AV30)*COLUMN($D30:AV30))))</f>
        <v>#N/A</v>
      </c>
      <c r="AX30" s="2" t="e">
        <f t="array" ref="AX30">IF(INDEX(Data!CF:CF,$B30)=0,#N/A,INDEX(Data!CF:CF,$B30)-Data!CF$2+INDEX($A30:AW30,,MAX(ISNUMBER($D30:AW30)*COLUMN($D30:AW30))))</f>
        <v>#N/A</v>
      </c>
      <c r="AY30" s="2" t="e">
        <f t="array" ref="AY30">IF(INDEX(Data!CG:CG,$B30)=0,#N/A,INDEX(Data!CG:CG,$B30)-Data!CG$2+INDEX($A30:AX30,,MAX(ISNUMBER($D30:AX30)*COLUMN($D30:AX30))))</f>
        <v>#N/A</v>
      </c>
      <c r="AZ30" s="2" t="e">
        <f t="array" ref="AZ30">IF(INDEX(Data!CH:CH,$B30)=0,#N/A,INDEX(Data!CH:CH,$B30)-Data!CH$2+INDEX($A30:AY30,,MAX(ISNUMBER($D30:AY30)*COLUMN($D30:AY30))))</f>
        <v>#N/A</v>
      </c>
      <c r="BA30" s="2" t="e">
        <f t="array" ref="BA30">IF(INDEX(Data!CI:CI,$B30)=0,#N/A,INDEX(Data!CI:CI,$B30)-Data!CI$2+INDEX($A30:AZ30,,MAX(ISNUMBER($D30:AZ30)*COLUMN($D30:AZ30))))</f>
        <v>#N/A</v>
      </c>
      <c r="BB30" s="2" t="e">
        <f t="array" ref="BB30">IF(INDEX(Data!CJ:CJ,$B30)=0,#N/A,INDEX(Data!CJ:CJ,$B30)-Data!CJ$2+INDEX($A30:BA30,,MAX(ISNUMBER($D30:BA30)*COLUMN($D30:BA30))))</f>
        <v>#N/A</v>
      </c>
      <c r="BC30" s="2" t="e">
        <f t="array" ref="BC30">IF(INDEX(Data!CK:CK,$B30)=0,#N/A,INDEX(Data!CK:CK,$B30)-Data!CK$2+INDEX($A30:BB30,,MAX(ISNUMBER($D30:BB30)*COLUMN($D30:BB30))))</f>
        <v>#N/A</v>
      </c>
      <c r="BD30" s="2" t="e">
        <f t="array" ref="BD30">IF(INDEX(Data!CL:CL,$B30)=0,#N/A,INDEX(Data!CL:CL,$B30)-Data!CL$2+INDEX($A30:BC30,,MAX(ISNUMBER($D30:BC30)*COLUMN($D30:BC30))))</f>
        <v>#N/A</v>
      </c>
      <c r="BE30" s="2" t="e">
        <f t="array" ref="BE30">IF(INDEX(Data!CM:CM,$B30)=0,#N/A,INDEX(Data!CM:CM,$B30)-Data!CM$2+INDEX($A30:BD30,,MAX(ISNUMBER($D30:BD30)*COLUMN($D30:BD30))))</f>
        <v>#N/A</v>
      </c>
      <c r="BF30" s="2" t="e">
        <f t="array" ref="BF30">IF(INDEX(Data!CN:CN,$B30)=0,#N/A,INDEX(Data!CN:CN,$B30)-Data!CN$2+INDEX($A30:BE30,,MAX(ISNUMBER($D30:BE30)*COLUMN($D30:BE30))))</f>
        <v>#N/A</v>
      </c>
      <c r="BG30" s="2" t="e">
        <f t="array" ref="BG30">IF(INDEX(Data!CO:CO,$B30)=0,#N/A,INDEX(Data!CO:CO,$B30)-Data!CO$2+INDEX($A30:BF30,,MAX(ISNUMBER($D30:BF30)*COLUMN($D30:BF30))))</f>
        <v>#N/A</v>
      </c>
      <c r="BH30" s="2" t="e">
        <f t="array" ref="BH30">IF(INDEX(Data!CP:CP,$B30)=0,#N/A,INDEX(Data!CP:CP,$B30)-Data!CP$2+INDEX($A30:BG30,,MAX(ISNUMBER($D30:BG30)*COLUMN($D30:BG30))))</f>
        <v>#N/A</v>
      </c>
      <c r="BI30" s="2" t="e">
        <f t="array" ref="BI30">IF(INDEX(Data!CQ:CQ,$B30)=0,#N/A,INDEX(Data!CQ:CQ,$B30)-Data!CQ$2+INDEX($A30:BH30,,MAX(ISNUMBER($D30:BH30)*COLUMN($D30:BH30))))</f>
        <v>#N/A</v>
      </c>
      <c r="BJ30" s="2" t="e">
        <f t="array" ref="BJ30">IF(INDEX(Data!CR:CR,$B30)=0,#N/A,INDEX(Data!CR:CR,$B30)-Data!CR$2+INDEX($A30:BI30,,MAX(ISNUMBER($D30:BI30)*COLUMN($D30:BI30))))</f>
        <v>#N/A</v>
      </c>
      <c r="BK30" s="2" t="e">
        <f t="array" ref="BK30">IF(INDEX(Data!CS:CS,$B30)=0,#N/A,INDEX(Data!CS:CS,$B30)-Data!CS$2+INDEX($A30:BJ30,,MAX(ISNUMBER($D30:BJ30)*COLUMN($D30:BJ30))))</f>
        <v>#N/A</v>
      </c>
      <c r="BL30" s="2" t="e">
        <f t="array" ref="BL30">IF(INDEX(Data!CT:CT,$B30)=0,#N/A,INDEX(Data!CT:CT,$B30)-Data!CT$2+INDEX($A30:BK30,,MAX(ISNUMBER($D30:BK30)*COLUMN($D30:BK30))))</f>
        <v>#N/A</v>
      </c>
      <c r="BM30" s="2" t="e">
        <f t="array" ref="BM30">IF(INDEX(Data!CU:CU,$B30)=0,#N/A,INDEX(Data!CU:CU,$B30)-Data!CU$2+INDEX($A30:BL30,,MAX(ISNUMBER($D30:BL30)*COLUMN($D30:BL30))))</f>
        <v>#N/A</v>
      </c>
      <c r="BN30" s="2" t="e">
        <f t="array" ref="BN30">IF(INDEX(Data!CV:CV,$B30)=0,#N/A,INDEX(Data!CV:CV,$B30)-Data!CV$2+INDEX($A30:BM30,,MAX(ISNUMBER($D30:BM30)*COLUMN($D30:BM30))))</f>
        <v>#N/A</v>
      </c>
      <c r="BO30" s="2" t="e">
        <f t="array" ref="BO30">IF(INDEX(Data!CW:CW,$B30)=0,#N/A,INDEX(Data!CW:CW,$B30)-Data!CW$2+INDEX($A30:BN30,,MAX(ISNUMBER($D30:BN30)*COLUMN($D30:BN30))))</f>
        <v>#N/A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Wolf Naetar</v>
      </c>
      <c r="B31" s="2">
        <f>MATCH(A31,Data!AJ:AJ,0)</f>
        <v>99</v>
      </c>
      <c r="C31" s="2">
        <f ca="1">COUNTIF(OFFSET(Data!$AM$1:$DC$71,B31-1,0,1),"&gt;0")</f>
        <v>28</v>
      </c>
      <c r="D31" s="2">
        <v>0</v>
      </c>
      <c r="E31" s="2">
        <f t="array" ref="E31">IF(INDEX(Data!AM:AM,$B31)=0,#N/A,INDEX(Data!AM:AM,$B31)-Data!AM$2+INDEX($A31:D31,,MAX(ISNUMBER($D31:D31)*COLUMN($D31:D31))))</f>
        <v>1</v>
      </c>
      <c r="F31" s="2">
        <f t="array" ref="F31">IF(INDEX(Data!AN:AN,$B31)=0,#N/A,INDEX(Data!AN:AN,$B31)-Data!AN$2+INDEX($A31:E31,,MAX(ISNUMBER($D31:E31)*COLUMN($D31:E31))))</f>
        <v>1</v>
      </c>
      <c r="G31" s="2">
        <f t="array" ref="G31">IF(INDEX(Data!AO:AO,$B31)=0,#N/A,INDEX(Data!AO:AO,$B31)-Data!AO$2+INDEX($A31:F31,,MAX(ISNUMBER($D31:F31)*COLUMN($D31:F31))))</f>
        <v>1</v>
      </c>
      <c r="H31" s="2">
        <f t="array" ref="H31">IF(INDEX(Data!AP:AP,$B31)=0,#N/A,INDEX(Data!AP:AP,$B31)-Data!AP$2+INDEX($A31:G31,,MAX(ISNUMBER($D31:G31)*COLUMN($D31:G31))))</f>
        <v>1</v>
      </c>
      <c r="I31" s="2">
        <f t="array" ref="I31">IF(INDEX(Data!AQ:AQ,$B31)=0,#N/A,INDEX(Data!AQ:AQ,$B31)-Data!AQ$2+INDEX($A31:H31,,MAX(ISNUMBER($D31:H31)*COLUMN($D31:H31))))</f>
        <v>1</v>
      </c>
      <c r="J31" s="2">
        <f t="array" ref="J31">IF(INDEX(Data!AR:AR,$B31)=0,#N/A,INDEX(Data!AR:AR,$B31)-Data!AR$2+INDEX($A31:I31,,MAX(ISNUMBER($D31:I31)*COLUMN($D31:I31))))</f>
        <v>1</v>
      </c>
      <c r="K31" s="2">
        <f t="array" ref="K31">IF(INDEX(Data!AS:AS,$B31)=0,#N/A,INDEX(Data!AS:AS,$B31)-Data!AS$2+INDEX($A31:J31,,MAX(ISNUMBER($D31:J31)*COLUMN($D31:J31))))</f>
        <v>2</v>
      </c>
      <c r="L31" s="2">
        <f t="array" ref="L31">IF(INDEX(Data!AT:AT,$B31)=0,#N/A,INDEX(Data!AT:AT,$B31)-Data!AT$2+INDEX($A31:K31,,MAX(ISNUMBER($D31:K31)*COLUMN($D31:K31))))</f>
        <v>2</v>
      </c>
      <c r="M31" s="2">
        <f t="array" ref="M31">IF(INDEX(Data!AU:AU,$B31)=0,#N/A,INDEX(Data!AU:AU,$B31)-Data!AU$2+INDEX($A31:L31,,MAX(ISNUMBER($D31:L31)*COLUMN($D31:L31))))</f>
        <v>2</v>
      </c>
      <c r="N31" s="2">
        <f t="array" ref="N31">IF(INDEX(Data!AV:AV,$B31)=0,#N/A,INDEX(Data!AV:AV,$B31)-Data!AV$2+INDEX($A31:M31,,MAX(ISNUMBER($D31:M31)*COLUMN($D31:M31))))</f>
        <v>2</v>
      </c>
      <c r="O31" s="2">
        <f t="array" ref="O31">IF(INDEX(Data!AW:AW,$B31)=0,#N/A,INDEX(Data!AW:AW,$B31)-Data!AW$2+INDEX($A31:N31,,MAX(ISNUMBER($D31:N31)*COLUMN($D31:N31))))</f>
        <v>3</v>
      </c>
      <c r="P31" s="2">
        <f t="array" ref="P31">IF(INDEX(Data!AX:AX,$B31)=0,#N/A,INDEX(Data!AX:AX,$B31)-Data!AX$2+INDEX($A31:O31,,MAX(ISNUMBER($D31:O31)*COLUMN($D31:O31))))</f>
        <v>3</v>
      </c>
      <c r="Q31" s="2">
        <f t="array" ref="Q31">IF(INDEX(Data!AY:AY,$B31)=0,#N/A,INDEX(Data!AY:AY,$B31)-Data!AY$2+INDEX($A31:P31,,MAX(ISNUMBER($D31:P31)*COLUMN($D31:P31))))</f>
        <v>2</v>
      </c>
      <c r="R31" s="2">
        <f t="array" ref="R31">IF(INDEX(Data!AZ:AZ,$B31)=0,#N/A,INDEX(Data!AZ:AZ,$B31)-Data!AZ$2+INDEX($A31:Q31,,MAX(ISNUMBER($D31:Q31)*COLUMN($D31:Q31))))</f>
        <v>3</v>
      </c>
      <c r="S31" s="2">
        <f t="array" ref="S31">IF(INDEX(Data!BA:BA,$B31)=0,#N/A,INDEX(Data!BA:BA,$B31)-Data!BA$2+INDEX($A31:R31,,MAX(ISNUMBER($D31:R31)*COLUMN($D31:R31))))</f>
        <v>4</v>
      </c>
      <c r="T31" s="2">
        <f t="array" ref="T31">IF(INDEX(Data!BB:BB,$B31)=0,#N/A,INDEX(Data!BB:BB,$B31)-Data!BB$2+INDEX($A31:S31,,MAX(ISNUMBER($D31:S31)*COLUMN($D31:S31))))</f>
        <v>4</v>
      </c>
      <c r="U31" s="2">
        <f t="array" ref="U31">IF(INDEX(Data!BC:BC,$B31)=0,#N/A,INDEX(Data!BC:BC,$B31)-Data!BC$2+INDEX($A31:T31,,MAX(ISNUMBER($D31:T31)*COLUMN($D31:T31))))</f>
        <v>4</v>
      </c>
      <c r="V31" s="2">
        <f t="array" ref="V31">IF(INDEX(Data!BD:BD,$B31)=0,#N/A,INDEX(Data!BD:BD,$B31)-Data!BD$2+INDEX($A31:U31,,MAX(ISNUMBER($D31:U31)*COLUMN($D31:U31))))</f>
        <v>4</v>
      </c>
      <c r="W31" s="2">
        <f t="array" ref="W31">IF(INDEX(Data!BE:BE,$B31)=0,#N/A,INDEX(Data!BE:BE,$B31)-Data!BE$2+INDEX($A31:V31,,MAX(ISNUMBER($D31:V31)*COLUMN($D31:V31))))</f>
        <v>3</v>
      </c>
      <c r="X31" s="2">
        <f t="array" ref="X31">IF(INDEX(Data!BF:BF,$B31)=0,#N/A,INDEX(Data!BF:BF,$B31)-Data!BF$2+INDEX($A31:W31,,MAX(ISNUMBER($D31:W31)*COLUMN($D31:W31))))</f>
        <v>3</v>
      </c>
      <c r="Y31" s="2">
        <f t="array" ref="Y31">IF(INDEX(Data!BG:BG,$B31)=0,#N/A,INDEX(Data!BG:BG,$B31)-Data!BG$2+INDEX($A31:X31,,MAX(ISNUMBER($D31:X31)*COLUMN($D31:X31))))</f>
        <v>3</v>
      </c>
      <c r="Z31" s="2">
        <f t="array" ref="Z31">IF(INDEX(Data!BH:BH,$B31)=0,#N/A,INDEX(Data!BH:BH,$B31)-Data!BH$2+INDEX($A31:Y31,,MAX(ISNUMBER($D31:Y31)*COLUMN($D31:Y31))))</f>
        <v>4</v>
      </c>
      <c r="AA31" s="2">
        <f t="array" ref="AA31">IF(INDEX(Data!BI:BI,$B31)=0,#N/A,INDEX(Data!BI:BI,$B31)-Data!BI$2+INDEX($A31:Z31,,MAX(ISNUMBER($D31:Z31)*COLUMN($D31:Z31))))</f>
        <v>5</v>
      </c>
      <c r="AB31" s="2">
        <f t="array" ref="AB31">IF(INDEX(Data!BJ:BJ,$B31)=0,#N/A,INDEX(Data!BJ:BJ,$B31)-Data!BJ$2+INDEX($A31:AA31,,MAX(ISNUMBER($D31:AA31)*COLUMN($D31:AA31))))</f>
        <v>5</v>
      </c>
      <c r="AC31" s="2">
        <f t="array" ref="AC31">IF(INDEX(Data!BK:BK,$B31)=0,#N/A,INDEX(Data!BK:BK,$B31)-Data!BK$2+INDEX($A31:AB31,,MAX(ISNUMBER($D31:AB31)*COLUMN($D31:AB31))))</f>
        <v>5</v>
      </c>
      <c r="AD31" s="2">
        <f t="array" ref="AD31">IF(INDEX(Data!BL:BL,$B31)=0,#N/A,INDEX(Data!BL:BL,$B31)-Data!BL$2+INDEX($A31:AC31,,MAX(ISNUMBER($D31:AC31)*COLUMN($D31:AC31))))</f>
        <v>5</v>
      </c>
      <c r="AE31" s="2">
        <f t="array" ref="AE31">IF(INDEX(Data!BM:BM,$B31)=0,#N/A,INDEX(Data!BM:BM,$B31)-Data!BM$2+INDEX($A31:AD31,,MAX(ISNUMBER($D31:AD31)*COLUMN($D31:AD31))))</f>
        <v>8</v>
      </c>
      <c r="AF31" s="2">
        <f t="array" ref="AF31">IF(INDEX(Data!BN:BN,$B31)=0,#N/A,INDEX(Data!BN:BN,$B31)-Data!BN$2+INDEX($A31:AE31,,MAX(ISNUMBER($D31:AE31)*COLUMN($D31:AE31))))</f>
        <v>9</v>
      </c>
      <c r="AG31" s="2" t="e">
        <f t="array" ref="AG31">IF(INDEX(Data!BO:BO,$B31)=0,#N/A,INDEX(Data!BO:BO,$B31)-Data!BO$2+INDEX($A31:AF31,,MAX(ISNUMBER($D31:AF31)*COLUMN($D31:AF31))))</f>
        <v>#N/A</v>
      </c>
      <c r="AH31" s="2" t="e">
        <f t="array" ref="AH31">IF(INDEX(Data!BP:BP,$B31)=0,#N/A,INDEX(Data!BP:BP,$B31)-Data!BP$2+INDEX($A31:AG31,,MAX(ISNUMBER($D31:AG31)*COLUMN($D31:AG31))))</f>
        <v>#N/A</v>
      </c>
      <c r="AI31" s="2" t="e">
        <f t="array" ref="AI31">IF(INDEX(Data!BQ:BQ,$B31)=0,#N/A,INDEX(Data!BQ:BQ,$B31)-Data!BQ$2+INDEX($A31:AH31,,MAX(ISNUMBER($D31:AH31)*COLUMN($D31:AH31))))</f>
        <v>#N/A</v>
      </c>
      <c r="AJ31" s="2" t="e">
        <f t="array" ref="AJ31">IF(INDEX(Data!BR:BR,$B31)=0,#N/A,INDEX(Data!BR:BR,$B31)-Data!BR$2+INDEX($A31:AI31,,MAX(ISNUMBER($D31:AI31)*COLUMN($D31:AI31))))</f>
        <v>#N/A</v>
      </c>
      <c r="AK31" s="2" t="e">
        <f t="array" ref="AK31">IF(INDEX(Data!BS:BS,$B31)=0,#N/A,INDEX(Data!BS:BS,$B31)-Data!BS$2+INDEX($A31:AJ31,,MAX(ISNUMBER($D31:AJ31)*COLUMN($D31:AJ31))))</f>
        <v>#N/A</v>
      </c>
      <c r="AL31" s="2" t="e">
        <f t="array" ref="AL31">IF(INDEX(Data!BT:BT,$B31)=0,#N/A,INDEX(Data!BT:BT,$B31)-Data!BT$2+INDEX($A31:AK31,,MAX(ISNUMBER($D31:AK31)*COLUMN($D31:AK31))))</f>
        <v>#N/A</v>
      </c>
      <c r="AM31" s="2" t="e">
        <f t="array" ref="AM31">IF(INDEX(Data!BU:BU,$B31)=0,#N/A,INDEX(Data!BU:BU,$B31)-Data!BU$2+INDEX($A31:AL31,,MAX(ISNUMBER($D31:AL31)*COLUMN($D31:AL31))))</f>
        <v>#N/A</v>
      </c>
      <c r="AN31" s="2" t="e">
        <f t="array" ref="AN31">IF(INDEX(Data!BV:BV,$B31)=0,#N/A,INDEX(Data!BV:BV,$B31)-Data!BV$2+INDEX($A31:AM31,,MAX(ISNUMBER($D31:AM31)*COLUMN($D31:AM31))))</f>
        <v>#N/A</v>
      </c>
      <c r="AO31" s="2" t="e">
        <f t="array" ref="AO31">IF(INDEX(Data!BW:BW,$B31)=0,#N/A,INDEX(Data!BW:BW,$B31)-Data!BW$2+INDEX($A31:AN31,,MAX(ISNUMBER($D31:AN31)*COLUMN($D31:AN31))))</f>
        <v>#N/A</v>
      </c>
      <c r="AP31" s="2" t="e">
        <f t="array" ref="AP31">IF(INDEX(Data!BX:BX,$B31)=0,#N/A,INDEX(Data!BX:BX,$B31)-Data!BX$2+INDEX($A31:AO31,,MAX(ISNUMBER($D31:AO31)*COLUMN($D31:AO31))))</f>
        <v>#N/A</v>
      </c>
      <c r="AQ31" s="2" t="e">
        <f t="array" ref="AQ31">IF(INDEX(Data!BY:BY,$B31)=0,#N/A,INDEX(Data!BY:BY,$B31)-Data!BY$2+INDEX($A31:AP31,,MAX(ISNUMBER($D31:AP31)*COLUMN($D31:AP31))))</f>
        <v>#N/A</v>
      </c>
      <c r="AR31" s="2" t="e">
        <f t="array" ref="AR31">IF(INDEX(Data!BZ:BZ,$B31)=0,#N/A,INDEX(Data!BZ:BZ,$B31)-Data!BZ$2+INDEX($A31:AQ31,,MAX(ISNUMBER($D31:AQ31)*COLUMN($D31:AQ31))))</f>
        <v>#N/A</v>
      </c>
      <c r="AS31" s="2" t="e">
        <f t="array" ref="AS31">IF(INDEX(Data!CA:CA,$B31)=0,#N/A,INDEX(Data!CA:CA,$B31)-Data!CA$2+INDEX($A31:AR31,,MAX(ISNUMBER($D31:AR31)*COLUMN($D31:AR31))))</f>
        <v>#N/A</v>
      </c>
      <c r="AT31" s="2" t="e">
        <f t="array" ref="AT31">IF(INDEX(Data!CB:CB,$B31)=0,#N/A,INDEX(Data!CB:CB,$B31)-Data!CB$2+INDEX($A31:AS31,,MAX(ISNUMBER($D31:AS31)*COLUMN($D31:AS31))))</f>
        <v>#N/A</v>
      </c>
      <c r="AU31" s="2" t="e">
        <f t="array" ref="AU31">IF(INDEX(Data!CC:CC,$B31)=0,#N/A,INDEX(Data!CC:CC,$B31)-Data!CC$2+INDEX($A31:AT31,,MAX(ISNUMBER($D31:AT31)*COLUMN($D31:AT31))))</f>
        <v>#N/A</v>
      </c>
      <c r="AV31" s="2" t="e">
        <f t="array" ref="AV31">IF(INDEX(Data!CD:CD,$B31)=0,#N/A,INDEX(Data!CD:CD,$B31)-Data!CD$2+INDEX($A31:AU31,,MAX(ISNUMBER($D31:AU31)*COLUMN($D31:AU31))))</f>
        <v>#N/A</v>
      </c>
      <c r="AW31" s="2" t="e">
        <f t="array" ref="AW31">IF(INDEX(Data!CE:CE,$B31)=0,#N/A,INDEX(Data!CE:CE,$B31)-Data!CE$2+INDEX($A31:AV31,,MAX(ISNUMBER($D31:AV31)*COLUMN($D31:AV31))))</f>
        <v>#N/A</v>
      </c>
      <c r="AX31" s="2" t="e">
        <f t="array" ref="AX31">IF(INDEX(Data!CF:CF,$B31)=0,#N/A,INDEX(Data!CF:CF,$B31)-Data!CF$2+INDEX($A31:AW31,,MAX(ISNUMBER($D31:AW31)*COLUMN($D31:AW31))))</f>
        <v>#N/A</v>
      </c>
      <c r="AY31" s="2" t="e">
        <f t="array" ref="AY31">IF(INDEX(Data!CG:CG,$B31)=0,#N/A,INDEX(Data!CG:CG,$B31)-Data!CG$2+INDEX($A31:AX31,,MAX(ISNUMBER($D31:AX31)*COLUMN($D31:AX31))))</f>
        <v>#N/A</v>
      </c>
      <c r="AZ31" s="2" t="e">
        <f t="array" ref="AZ31">IF(INDEX(Data!CH:CH,$B31)=0,#N/A,INDEX(Data!CH:CH,$B31)-Data!CH$2+INDEX($A31:AY31,,MAX(ISNUMBER($D31:AY31)*COLUMN($D31:AY31))))</f>
        <v>#N/A</v>
      </c>
      <c r="BA31" s="2" t="e">
        <f t="array" ref="BA31">IF(INDEX(Data!CI:CI,$B31)=0,#N/A,INDEX(Data!CI:CI,$B31)-Data!CI$2+INDEX($A31:AZ31,,MAX(ISNUMBER($D31:AZ31)*COLUMN($D31:AZ31))))</f>
        <v>#N/A</v>
      </c>
      <c r="BB31" s="2" t="e">
        <f t="array" ref="BB31">IF(INDEX(Data!CJ:CJ,$B31)=0,#N/A,INDEX(Data!CJ:CJ,$B31)-Data!CJ$2+INDEX($A31:BA31,,MAX(ISNUMBER($D31:BA31)*COLUMN($D31:BA31))))</f>
        <v>#N/A</v>
      </c>
      <c r="BC31" s="2" t="e">
        <f t="array" ref="BC31">IF(INDEX(Data!CK:CK,$B31)=0,#N/A,INDEX(Data!CK:CK,$B31)-Data!CK$2+INDEX($A31:BB31,,MAX(ISNUMBER($D31:BB31)*COLUMN($D31:BB31))))</f>
        <v>#N/A</v>
      </c>
      <c r="BD31" s="2" t="e">
        <f t="array" ref="BD31">IF(INDEX(Data!CL:CL,$B31)=0,#N/A,INDEX(Data!CL:CL,$B31)-Data!CL$2+INDEX($A31:BC31,,MAX(ISNUMBER($D31:BC31)*COLUMN($D31:BC31))))</f>
        <v>#N/A</v>
      </c>
      <c r="BE31" s="2" t="e">
        <f t="array" ref="BE31">IF(INDEX(Data!CM:CM,$B31)=0,#N/A,INDEX(Data!CM:CM,$B31)-Data!CM$2+INDEX($A31:BD31,,MAX(ISNUMBER($D31:BD31)*COLUMN($D31:BD31))))</f>
        <v>#N/A</v>
      </c>
      <c r="BF31" s="2" t="e">
        <f t="array" ref="BF31">IF(INDEX(Data!CN:CN,$B31)=0,#N/A,INDEX(Data!CN:CN,$B31)-Data!CN$2+INDEX($A31:BE31,,MAX(ISNUMBER($D31:BE31)*COLUMN($D31:BE31))))</f>
        <v>#N/A</v>
      </c>
      <c r="BG31" s="2" t="e">
        <f t="array" ref="BG31">IF(INDEX(Data!CO:CO,$B31)=0,#N/A,INDEX(Data!CO:CO,$B31)-Data!CO$2+INDEX($A31:BF31,,MAX(ISNUMBER($D31:BF31)*COLUMN($D31:BF31))))</f>
        <v>#N/A</v>
      </c>
      <c r="BH31" s="2" t="e">
        <f t="array" ref="BH31">IF(INDEX(Data!CP:CP,$B31)=0,#N/A,INDEX(Data!CP:CP,$B31)-Data!CP$2+INDEX($A31:BG31,,MAX(ISNUMBER($D31:BG31)*COLUMN($D31:BG31))))</f>
        <v>#N/A</v>
      </c>
      <c r="BI31" s="2" t="e">
        <f t="array" ref="BI31">IF(INDEX(Data!CQ:CQ,$B31)=0,#N/A,INDEX(Data!CQ:CQ,$B31)-Data!CQ$2+INDEX($A31:BH31,,MAX(ISNUMBER($D31:BH31)*COLUMN($D31:BH31))))</f>
        <v>#N/A</v>
      </c>
      <c r="BJ31" s="2" t="e">
        <f t="array" ref="BJ31">IF(INDEX(Data!CR:CR,$B31)=0,#N/A,INDEX(Data!CR:CR,$B31)-Data!CR$2+INDEX($A31:BI31,,MAX(ISNUMBER($D31:BI31)*COLUMN($D31:BI31))))</f>
        <v>#N/A</v>
      </c>
      <c r="BK31" s="2" t="e">
        <f t="array" ref="BK31">IF(INDEX(Data!CS:CS,$B31)=0,#N/A,INDEX(Data!CS:CS,$B31)-Data!CS$2+INDEX($A31:BJ31,,MAX(ISNUMBER($D31:BJ31)*COLUMN($D31:BJ31))))</f>
        <v>#N/A</v>
      </c>
      <c r="BL31" s="2" t="e">
        <f t="array" ref="BL31">IF(INDEX(Data!CT:CT,$B31)=0,#N/A,INDEX(Data!CT:CT,$B31)-Data!CT$2+INDEX($A31:BK31,,MAX(ISNUMBER($D31:BK31)*COLUMN($D31:BK31))))</f>
        <v>#N/A</v>
      </c>
      <c r="BM31" s="2" t="e">
        <f t="array" ref="BM31">IF(INDEX(Data!CU:CU,$B31)=0,#N/A,INDEX(Data!CU:CU,$B31)-Data!CU$2+INDEX($A31:BL31,,MAX(ISNUMBER($D31:BL31)*COLUMN($D31:BL31))))</f>
        <v>#N/A</v>
      </c>
      <c r="BN31" s="2" t="e">
        <f t="array" ref="BN31">IF(INDEX(Data!CV:CV,$B31)=0,#N/A,INDEX(Data!CV:CV,$B31)-Data!CV$2+INDEX($A31:BM31,,MAX(ISNUMBER($D31:BM31)*COLUMN($D31:BM31))))</f>
        <v>#N/A</v>
      </c>
      <c r="BO31" s="2" t="e">
        <f t="array" ref="BO31">IF(INDEX(Data!CW:CW,$B31)=0,#N/A,INDEX(Data!CW:CW,$B31)-Data!CW$2+INDEX($A31:BN31,,MAX(ISNUMBER($D31:BN31)*COLUMN($D31:BN31))))</f>
        <v>#N/A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Aaron Max Andrews</v>
      </c>
      <c r="B32" s="2">
        <f>MATCH(A32,Data!AJ:AJ,0)</f>
        <v>100</v>
      </c>
      <c r="C32" s="2">
        <f ca="1">COUNTIF(OFFSET(Data!$AM$1:$DC$71,B32-1,0,1),"&gt;0")</f>
        <v>28</v>
      </c>
      <c r="D32" s="2">
        <v>0</v>
      </c>
      <c r="E32" s="2">
        <f t="array" ref="E32">IF(INDEX(Data!AM:AM,$B32)=0,#N/A,INDEX(Data!AM:AM,$B32)-Data!AM$2+INDEX($A32:D32,,MAX(ISNUMBER($D32:D32)*COLUMN($D32:D32))))</f>
        <v>2</v>
      </c>
      <c r="F32" s="2">
        <f t="array" ref="F32">IF(INDEX(Data!AN:AN,$B32)=0,#N/A,INDEX(Data!AN:AN,$B32)-Data!AN$2+INDEX($A32:E32,,MAX(ISNUMBER($D32:E32)*COLUMN($D32:E32))))</f>
        <v>2</v>
      </c>
      <c r="G32" s="2">
        <f t="array" ref="G32">IF(INDEX(Data!AO:AO,$B32)=0,#N/A,INDEX(Data!AO:AO,$B32)-Data!AO$2+INDEX($A32:F32,,MAX(ISNUMBER($D32:F32)*COLUMN($D32:F32))))</f>
        <v>3</v>
      </c>
      <c r="H32" s="2">
        <f t="array" ref="H32">IF(INDEX(Data!AP:AP,$B32)=0,#N/A,INDEX(Data!AP:AP,$B32)-Data!AP$2+INDEX($A32:G32,,MAX(ISNUMBER($D32:G32)*COLUMN($D32:G32))))</f>
        <v>3</v>
      </c>
      <c r="I32" s="2">
        <f t="array" ref="I32">IF(INDEX(Data!AQ:AQ,$B32)=0,#N/A,INDEX(Data!AQ:AQ,$B32)-Data!AQ$2+INDEX($A32:H32,,MAX(ISNUMBER($D32:H32)*COLUMN($D32:H32))))</f>
        <v>3</v>
      </c>
      <c r="J32" s="2">
        <f t="array" ref="J32">IF(INDEX(Data!AR:AR,$B32)=0,#N/A,INDEX(Data!AR:AR,$B32)-Data!AR$2+INDEX($A32:I32,,MAX(ISNUMBER($D32:I32)*COLUMN($D32:I32))))</f>
        <v>3</v>
      </c>
      <c r="K32" s="2">
        <f t="array" ref="K32">IF(INDEX(Data!AS:AS,$B32)=0,#N/A,INDEX(Data!AS:AS,$B32)-Data!AS$2+INDEX($A32:J32,,MAX(ISNUMBER($D32:J32)*COLUMN($D32:J32))))</f>
        <v>4</v>
      </c>
      <c r="L32" s="2">
        <f t="array" ref="L32">IF(INDEX(Data!AT:AT,$B32)=0,#N/A,INDEX(Data!AT:AT,$B32)-Data!AT$2+INDEX($A32:K32,,MAX(ISNUMBER($D32:K32)*COLUMN($D32:K32))))</f>
        <v>4</v>
      </c>
      <c r="M32" s="2">
        <f t="array" ref="M32">IF(INDEX(Data!AU:AU,$B32)=0,#N/A,INDEX(Data!AU:AU,$B32)-Data!AU$2+INDEX($A32:L32,,MAX(ISNUMBER($D32:L32)*COLUMN($D32:L32))))</f>
        <v>5</v>
      </c>
      <c r="N32" s="2">
        <f t="array" ref="N32">IF(INDEX(Data!AV:AV,$B32)=0,#N/A,INDEX(Data!AV:AV,$B32)-Data!AV$2+INDEX($A32:M32,,MAX(ISNUMBER($D32:M32)*COLUMN($D32:M32))))</f>
        <v>6</v>
      </c>
      <c r="O32" s="2">
        <f t="array" ref="O32">IF(INDEX(Data!AW:AW,$B32)=0,#N/A,INDEX(Data!AW:AW,$B32)-Data!AW$2+INDEX($A32:N32,,MAX(ISNUMBER($D32:N32)*COLUMN($D32:N32))))</f>
        <v>6</v>
      </c>
      <c r="P32" s="2">
        <f t="array" ref="P32">IF(INDEX(Data!AX:AX,$B32)=0,#N/A,INDEX(Data!AX:AX,$B32)-Data!AX$2+INDEX($A32:O32,,MAX(ISNUMBER($D32:O32)*COLUMN($D32:O32))))</f>
        <v>6</v>
      </c>
      <c r="Q32" s="2">
        <f t="array" ref="Q32">IF(INDEX(Data!AY:AY,$B32)=0,#N/A,INDEX(Data!AY:AY,$B32)-Data!AY$2+INDEX($A32:P32,,MAX(ISNUMBER($D32:P32)*COLUMN($D32:P32))))</f>
        <v>6</v>
      </c>
      <c r="R32" s="2">
        <f t="array" ref="R32">IF(INDEX(Data!AZ:AZ,$B32)=0,#N/A,INDEX(Data!AZ:AZ,$B32)-Data!AZ$2+INDEX($A32:Q32,,MAX(ISNUMBER($D32:Q32)*COLUMN($D32:Q32))))</f>
        <v>6</v>
      </c>
      <c r="S32" s="2">
        <f t="array" ref="S32">IF(INDEX(Data!BA:BA,$B32)=0,#N/A,INDEX(Data!BA:BA,$B32)-Data!BA$2+INDEX($A32:R32,,MAX(ISNUMBER($D32:R32)*COLUMN($D32:R32))))</f>
        <v>6</v>
      </c>
      <c r="T32" s="2">
        <f t="array" ref="T32">IF(INDEX(Data!BB:BB,$B32)=0,#N/A,INDEX(Data!BB:BB,$B32)-Data!BB$2+INDEX($A32:S32,,MAX(ISNUMBER($D32:S32)*COLUMN($D32:S32))))</f>
        <v>6</v>
      </c>
      <c r="U32" s="2">
        <f t="array" ref="U32">IF(INDEX(Data!BC:BC,$B32)=0,#N/A,INDEX(Data!BC:BC,$B32)-Data!BC$2+INDEX($A32:T32,,MAX(ISNUMBER($D32:T32)*COLUMN($D32:T32))))</f>
        <v>6</v>
      </c>
      <c r="V32" s="2">
        <f t="array" ref="V32">IF(INDEX(Data!BD:BD,$B32)=0,#N/A,INDEX(Data!BD:BD,$B32)-Data!BD$2+INDEX($A32:U32,,MAX(ISNUMBER($D32:U32)*COLUMN($D32:U32))))</f>
        <v>6</v>
      </c>
      <c r="W32" s="2">
        <f t="array" ref="W32">IF(INDEX(Data!BE:BE,$B32)=0,#N/A,INDEX(Data!BE:BE,$B32)-Data!BE$2+INDEX($A32:V32,,MAX(ISNUMBER($D32:V32)*COLUMN($D32:V32))))</f>
        <v>7</v>
      </c>
      <c r="X32" s="2">
        <f t="array" ref="X32">IF(INDEX(Data!BF:BF,$B32)=0,#N/A,INDEX(Data!BF:BF,$B32)-Data!BF$2+INDEX($A32:W32,,MAX(ISNUMBER($D32:W32)*COLUMN($D32:W32))))</f>
        <v>6</v>
      </c>
      <c r="Y32" s="2">
        <f t="array" ref="Y32">IF(INDEX(Data!BG:BG,$B32)=0,#N/A,INDEX(Data!BG:BG,$B32)-Data!BG$2+INDEX($A32:X32,,MAX(ISNUMBER($D32:X32)*COLUMN($D32:X32))))</f>
        <v>6</v>
      </c>
      <c r="Z32" s="2">
        <f t="array" ref="Z32">IF(INDEX(Data!BH:BH,$B32)=0,#N/A,INDEX(Data!BH:BH,$B32)-Data!BH$2+INDEX($A32:Y32,,MAX(ISNUMBER($D32:Y32)*COLUMN($D32:Y32))))</f>
        <v>6</v>
      </c>
      <c r="AA32" s="2">
        <f t="array" ref="AA32">IF(INDEX(Data!BI:BI,$B32)=0,#N/A,INDEX(Data!BI:BI,$B32)-Data!BI$2+INDEX($A32:Z32,,MAX(ISNUMBER($D32:Z32)*COLUMN($D32:Z32))))</f>
        <v>7</v>
      </c>
      <c r="AB32" s="2">
        <f t="array" ref="AB32">IF(INDEX(Data!BJ:BJ,$B32)=0,#N/A,INDEX(Data!BJ:BJ,$B32)-Data!BJ$2+INDEX($A32:AA32,,MAX(ISNUMBER($D32:AA32)*COLUMN($D32:AA32))))</f>
        <v>8</v>
      </c>
      <c r="AC32" s="2">
        <f t="array" ref="AC32">IF(INDEX(Data!BK:BK,$B32)=0,#N/A,INDEX(Data!BK:BK,$B32)-Data!BK$2+INDEX($A32:AB32,,MAX(ISNUMBER($D32:AB32)*COLUMN($D32:AB32))))</f>
        <v>8</v>
      </c>
      <c r="AD32" s="2">
        <f t="array" ref="AD32">IF(INDEX(Data!BL:BL,$B32)=0,#N/A,INDEX(Data!BL:BL,$B32)-Data!BL$2+INDEX($A32:AC32,,MAX(ISNUMBER($D32:AC32)*COLUMN($D32:AC32))))</f>
        <v>8</v>
      </c>
      <c r="AE32" s="2">
        <f t="array" ref="AE32">IF(INDEX(Data!BM:BM,$B32)=0,#N/A,INDEX(Data!BM:BM,$B32)-Data!BM$2+INDEX($A32:AD32,,MAX(ISNUMBER($D32:AD32)*COLUMN($D32:AD32))))</f>
        <v>8</v>
      </c>
      <c r="AF32" s="2">
        <f t="array" ref="AF32">IF(INDEX(Data!BN:BN,$B32)=0,#N/A,INDEX(Data!BN:BN,$B32)-Data!BN$2+INDEX($A32:AE32,,MAX(ISNUMBER($D32:AE32)*COLUMN($D32:AE32))))</f>
        <v>9</v>
      </c>
      <c r="AG32" s="2" t="e">
        <f t="array" ref="AG32">IF(INDEX(Data!BO:BO,$B32)=0,#N/A,INDEX(Data!BO:BO,$B32)-Data!BO$2+INDEX($A32:AF32,,MAX(ISNUMBER($D32:AF32)*COLUMN($D32:AF32))))</f>
        <v>#N/A</v>
      </c>
      <c r="AH32" s="2" t="e">
        <f t="array" ref="AH32">IF(INDEX(Data!BP:BP,$B32)=0,#N/A,INDEX(Data!BP:BP,$B32)-Data!BP$2+INDEX($A32:AG32,,MAX(ISNUMBER($D32:AG32)*COLUMN($D32:AG32))))</f>
        <v>#N/A</v>
      </c>
      <c r="AI32" s="2" t="e">
        <f t="array" ref="AI32">IF(INDEX(Data!BQ:BQ,$B32)=0,#N/A,INDEX(Data!BQ:BQ,$B32)-Data!BQ$2+INDEX($A32:AH32,,MAX(ISNUMBER($D32:AH32)*COLUMN($D32:AH32))))</f>
        <v>#N/A</v>
      </c>
      <c r="AJ32" s="2" t="e">
        <f t="array" ref="AJ32">IF(INDEX(Data!BR:BR,$B32)=0,#N/A,INDEX(Data!BR:BR,$B32)-Data!BR$2+INDEX($A32:AI32,,MAX(ISNUMBER($D32:AI32)*COLUMN($D32:AI32))))</f>
        <v>#N/A</v>
      </c>
      <c r="AK32" s="2" t="e">
        <f t="array" ref="AK32">IF(INDEX(Data!BS:BS,$B32)=0,#N/A,INDEX(Data!BS:BS,$B32)-Data!BS$2+INDEX($A32:AJ32,,MAX(ISNUMBER($D32:AJ32)*COLUMN($D32:AJ32))))</f>
        <v>#N/A</v>
      </c>
      <c r="AL32" s="2" t="e">
        <f t="array" ref="AL32">IF(INDEX(Data!BT:BT,$B32)=0,#N/A,INDEX(Data!BT:BT,$B32)-Data!BT$2+INDEX($A32:AK32,,MAX(ISNUMBER($D32:AK32)*COLUMN($D32:AK32))))</f>
        <v>#N/A</v>
      </c>
      <c r="AM32" s="2" t="e">
        <f t="array" ref="AM32">IF(INDEX(Data!BU:BU,$B32)=0,#N/A,INDEX(Data!BU:BU,$B32)-Data!BU$2+INDEX($A32:AL32,,MAX(ISNUMBER($D32:AL32)*COLUMN($D32:AL32))))</f>
        <v>#N/A</v>
      </c>
      <c r="AN32" s="2" t="e">
        <f t="array" ref="AN32">IF(INDEX(Data!BV:BV,$B32)=0,#N/A,INDEX(Data!BV:BV,$B32)-Data!BV$2+INDEX($A32:AM32,,MAX(ISNUMBER($D32:AM32)*COLUMN($D32:AM32))))</f>
        <v>#N/A</v>
      </c>
      <c r="AO32" s="2" t="e">
        <f t="array" ref="AO32">IF(INDEX(Data!BW:BW,$B32)=0,#N/A,INDEX(Data!BW:BW,$B32)-Data!BW$2+INDEX($A32:AN32,,MAX(ISNUMBER($D32:AN32)*COLUMN($D32:AN32))))</f>
        <v>#N/A</v>
      </c>
      <c r="AP32" s="2" t="e">
        <f t="array" ref="AP32">IF(INDEX(Data!BX:BX,$B32)=0,#N/A,INDEX(Data!BX:BX,$B32)-Data!BX$2+INDEX($A32:AO32,,MAX(ISNUMBER($D32:AO32)*COLUMN($D32:AO32))))</f>
        <v>#N/A</v>
      </c>
      <c r="AQ32" s="2" t="e">
        <f t="array" ref="AQ32">IF(INDEX(Data!BY:BY,$B32)=0,#N/A,INDEX(Data!BY:BY,$B32)-Data!BY$2+INDEX($A32:AP32,,MAX(ISNUMBER($D32:AP32)*COLUMN($D32:AP32))))</f>
        <v>#N/A</v>
      </c>
      <c r="AR32" s="2" t="e">
        <f t="array" ref="AR32">IF(INDEX(Data!BZ:BZ,$B32)=0,#N/A,INDEX(Data!BZ:BZ,$B32)-Data!BZ$2+INDEX($A32:AQ32,,MAX(ISNUMBER($D32:AQ32)*COLUMN($D32:AQ32))))</f>
        <v>#N/A</v>
      </c>
      <c r="AS32" s="2" t="e">
        <f t="array" ref="AS32">IF(INDEX(Data!CA:CA,$B32)=0,#N/A,INDEX(Data!CA:CA,$B32)-Data!CA$2+INDEX($A32:AR32,,MAX(ISNUMBER($D32:AR32)*COLUMN($D32:AR32))))</f>
        <v>#N/A</v>
      </c>
      <c r="AT32" s="2" t="e">
        <f t="array" ref="AT32">IF(INDEX(Data!CB:CB,$B32)=0,#N/A,INDEX(Data!CB:CB,$B32)-Data!CB$2+INDEX($A32:AS32,,MAX(ISNUMBER($D32:AS32)*COLUMN($D32:AS32))))</f>
        <v>#N/A</v>
      </c>
      <c r="AU32" s="2" t="e">
        <f t="array" ref="AU32">IF(INDEX(Data!CC:CC,$B32)=0,#N/A,INDEX(Data!CC:CC,$B32)-Data!CC$2+INDEX($A32:AT32,,MAX(ISNUMBER($D32:AT32)*COLUMN($D32:AT32))))</f>
        <v>#N/A</v>
      </c>
      <c r="AV32" s="2" t="e">
        <f t="array" ref="AV32">IF(INDEX(Data!CD:CD,$B32)=0,#N/A,INDEX(Data!CD:CD,$B32)-Data!CD$2+INDEX($A32:AU32,,MAX(ISNUMBER($D32:AU32)*COLUMN($D32:AU32))))</f>
        <v>#N/A</v>
      </c>
      <c r="AW32" s="2" t="e">
        <f t="array" ref="AW32">IF(INDEX(Data!CE:CE,$B32)=0,#N/A,INDEX(Data!CE:CE,$B32)-Data!CE$2+INDEX($A32:AV32,,MAX(ISNUMBER($D32:AV32)*COLUMN($D32:AV32))))</f>
        <v>#N/A</v>
      </c>
      <c r="AX32" s="2" t="e">
        <f t="array" ref="AX32">IF(INDEX(Data!CF:CF,$B32)=0,#N/A,INDEX(Data!CF:CF,$B32)-Data!CF$2+INDEX($A32:AW32,,MAX(ISNUMBER($D32:AW32)*COLUMN($D32:AW32))))</f>
        <v>#N/A</v>
      </c>
      <c r="AY32" s="2" t="e">
        <f t="array" ref="AY32">IF(INDEX(Data!CG:CG,$B32)=0,#N/A,INDEX(Data!CG:CG,$B32)-Data!CG$2+INDEX($A32:AX32,,MAX(ISNUMBER($D32:AX32)*COLUMN($D32:AX32))))</f>
        <v>#N/A</v>
      </c>
      <c r="AZ32" s="2" t="e">
        <f t="array" ref="AZ32">IF(INDEX(Data!CH:CH,$B32)=0,#N/A,INDEX(Data!CH:CH,$B32)-Data!CH$2+INDEX($A32:AY32,,MAX(ISNUMBER($D32:AY32)*COLUMN($D32:AY32))))</f>
        <v>#N/A</v>
      </c>
      <c r="BA32" s="2" t="e">
        <f t="array" ref="BA32">IF(INDEX(Data!CI:CI,$B32)=0,#N/A,INDEX(Data!CI:CI,$B32)-Data!CI$2+INDEX($A32:AZ32,,MAX(ISNUMBER($D32:AZ32)*COLUMN($D32:AZ32))))</f>
        <v>#N/A</v>
      </c>
      <c r="BB32" s="2" t="e">
        <f t="array" ref="BB32">IF(INDEX(Data!CJ:CJ,$B32)=0,#N/A,INDEX(Data!CJ:CJ,$B32)-Data!CJ$2+INDEX($A32:BA32,,MAX(ISNUMBER($D32:BA32)*COLUMN($D32:BA32))))</f>
        <v>#N/A</v>
      </c>
      <c r="BC32" s="2" t="e">
        <f t="array" ref="BC32">IF(INDEX(Data!CK:CK,$B32)=0,#N/A,INDEX(Data!CK:CK,$B32)-Data!CK$2+INDEX($A32:BB32,,MAX(ISNUMBER($D32:BB32)*COLUMN($D32:BB32))))</f>
        <v>#N/A</v>
      </c>
      <c r="BD32" s="2" t="e">
        <f t="array" ref="BD32">IF(INDEX(Data!CL:CL,$B32)=0,#N/A,INDEX(Data!CL:CL,$B32)-Data!CL$2+INDEX($A32:BC32,,MAX(ISNUMBER($D32:BC32)*COLUMN($D32:BC32))))</f>
        <v>#N/A</v>
      </c>
      <c r="BE32" s="2" t="e">
        <f t="array" ref="BE32">IF(INDEX(Data!CM:CM,$B32)=0,#N/A,INDEX(Data!CM:CM,$B32)-Data!CM$2+INDEX($A32:BD32,,MAX(ISNUMBER($D32:BD32)*COLUMN($D32:BD32))))</f>
        <v>#N/A</v>
      </c>
      <c r="BF32" s="2" t="e">
        <f t="array" ref="BF32">IF(INDEX(Data!CN:CN,$B32)=0,#N/A,INDEX(Data!CN:CN,$B32)-Data!CN$2+INDEX($A32:BE32,,MAX(ISNUMBER($D32:BE32)*COLUMN($D32:BE32))))</f>
        <v>#N/A</v>
      </c>
      <c r="BG32" s="2" t="e">
        <f t="array" ref="BG32">IF(INDEX(Data!CO:CO,$B32)=0,#N/A,INDEX(Data!CO:CO,$B32)-Data!CO$2+INDEX($A32:BF32,,MAX(ISNUMBER($D32:BF32)*COLUMN($D32:BF32))))</f>
        <v>#N/A</v>
      </c>
      <c r="BH32" s="2" t="e">
        <f t="array" ref="BH32">IF(INDEX(Data!CP:CP,$B32)=0,#N/A,INDEX(Data!CP:CP,$B32)-Data!CP$2+INDEX($A32:BG32,,MAX(ISNUMBER($D32:BG32)*COLUMN($D32:BG32))))</f>
        <v>#N/A</v>
      </c>
      <c r="BI32" s="2" t="e">
        <f t="array" ref="BI32">IF(INDEX(Data!CQ:CQ,$B32)=0,#N/A,INDEX(Data!CQ:CQ,$B32)-Data!CQ$2+INDEX($A32:BH32,,MAX(ISNUMBER($D32:BH32)*COLUMN($D32:BH32))))</f>
        <v>#N/A</v>
      </c>
      <c r="BJ32" s="2" t="e">
        <f t="array" ref="BJ32">IF(INDEX(Data!CR:CR,$B32)=0,#N/A,INDEX(Data!CR:CR,$B32)-Data!CR$2+INDEX($A32:BI32,,MAX(ISNUMBER($D32:BI32)*COLUMN($D32:BI32))))</f>
        <v>#N/A</v>
      </c>
      <c r="BK32" s="2" t="e">
        <f t="array" ref="BK32">IF(INDEX(Data!CS:CS,$B32)=0,#N/A,INDEX(Data!CS:CS,$B32)-Data!CS$2+INDEX($A32:BJ32,,MAX(ISNUMBER($D32:BJ32)*COLUMN($D32:BJ32))))</f>
        <v>#N/A</v>
      </c>
      <c r="BL32" s="2" t="e">
        <f t="array" ref="BL32">IF(INDEX(Data!CT:CT,$B32)=0,#N/A,INDEX(Data!CT:CT,$B32)-Data!CT$2+INDEX($A32:BK32,,MAX(ISNUMBER($D32:BK32)*COLUMN($D32:BK32))))</f>
        <v>#N/A</v>
      </c>
      <c r="BM32" s="2" t="e">
        <f t="array" ref="BM32">IF(INDEX(Data!CU:CU,$B32)=0,#N/A,INDEX(Data!CU:CU,$B32)-Data!CU$2+INDEX($A32:BL32,,MAX(ISNUMBER($D32:BL32)*COLUMN($D32:BL32))))</f>
        <v>#N/A</v>
      </c>
      <c r="BN32" s="2" t="e">
        <f t="array" ref="BN32">IF(INDEX(Data!CV:CV,$B32)=0,#N/A,INDEX(Data!CV:CV,$B32)-Data!CV$2+INDEX($A32:BM32,,MAX(ISNUMBER($D32:BM32)*COLUMN($D32:BM32))))</f>
        <v>#N/A</v>
      </c>
      <c r="BO32" s="2" t="e">
        <f t="array" ref="BO32">IF(INDEX(Data!CW:CW,$B32)=0,#N/A,INDEX(Data!CW:CW,$B32)-Data!CW$2+INDEX($A32:BN32,,MAX(ISNUMBER($D32:BN32)*COLUMN($D32:BN32))))</f>
        <v>#N/A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Elija Feigl</v>
      </c>
      <c r="B33" s="2">
        <f>MATCH(A33,Data!AJ:AJ,0)</f>
        <v>101</v>
      </c>
      <c r="C33" s="2">
        <f ca="1">COUNTIF(OFFSET(Data!$AM$1:$DC$71,B33-1,0,1),"&gt;0")</f>
        <v>28</v>
      </c>
      <c r="D33" s="2">
        <v>0</v>
      </c>
      <c r="E33" s="2">
        <f t="array" ref="E33">IF(INDEX(Data!AM:AM,$B33)=0,#N/A,INDEX(Data!AM:AM,$B33)-Data!AM$2+INDEX($A33:D33,,MAX(ISNUMBER($D33:D33)*COLUMN($D33:D33))))</f>
        <v>0</v>
      </c>
      <c r="F33" s="2">
        <f t="array" ref="F33">IF(INDEX(Data!AN:AN,$B33)=0,#N/A,INDEX(Data!AN:AN,$B33)-Data!AN$2+INDEX($A33:E33,,MAX(ISNUMBER($D33:E33)*COLUMN($D33:E33))))</f>
        <v>0</v>
      </c>
      <c r="G33" s="2">
        <f t="array" ref="G33">IF(INDEX(Data!AO:AO,$B33)=0,#N/A,INDEX(Data!AO:AO,$B33)-Data!AO$2+INDEX($A33:F33,,MAX(ISNUMBER($D33:F33)*COLUMN($D33:F33))))</f>
        <v>0</v>
      </c>
      <c r="H33" s="2">
        <f t="array" ref="H33">IF(INDEX(Data!AP:AP,$B33)=0,#N/A,INDEX(Data!AP:AP,$B33)-Data!AP$2+INDEX($A33:G33,,MAX(ISNUMBER($D33:G33)*COLUMN($D33:G33))))</f>
        <v>0</v>
      </c>
      <c r="I33" s="2">
        <f t="array" ref="I33">IF(INDEX(Data!AQ:AQ,$B33)=0,#N/A,INDEX(Data!AQ:AQ,$B33)-Data!AQ$2+INDEX($A33:H33,,MAX(ISNUMBER($D33:H33)*COLUMN($D33:H33))))</f>
        <v>0</v>
      </c>
      <c r="J33" s="2">
        <f t="array" ref="J33">IF(INDEX(Data!AR:AR,$B33)=0,#N/A,INDEX(Data!AR:AR,$B33)-Data!AR$2+INDEX($A33:I33,,MAX(ISNUMBER($D33:I33)*COLUMN($D33:I33))))</f>
        <v>1</v>
      </c>
      <c r="K33" s="2">
        <f t="array" ref="K33">IF(INDEX(Data!AS:AS,$B33)=0,#N/A,INDEX(Data!AS:AS,$B33)-Data!AS$2+INDEX($A33:J33,,MAX(ISNUMBER($D33:J33)*COLUMN($D33:J33))))</f>
        <v>2</v>
      </c>
      <c r="L33" s="2">
        <f t="array" ref="L33">IF(INDEX(Data!AT:AT,$B33)=0,#N/A,INDEX(Data!AT:AT,$B33)-Data!AT$2+INDEX($A33:K33,,MAX(ISNUMBER($D33:K33)*COLUMN($D33:K33))))</f>
        <v>2</v>
      </c>
      <c r="M33" s="2">
        <f t="array" ref="M33">IF(INDEX(Data!AU:AU,$B33)=0,#N/A,INDEX(Data!AU:AU,$B33)-Data!AU$2+INDEX($A33:L33,,MAX(ISNUMBER($D33:L33)*COLUMN($D33:L33))))</f>
        <v>3</v>
      </c>
      <c r="N33" s="2">
        <f t="array" ref="N33">IF(INDEX(Data!AV:AV,$B33)=0,#N/A,INDEX(Data!AV:AV,$B33)-Data!AV$2+INDEX($A33:M33,,MAX(ISNUMBER($D33:M33)*COLUMN($D33:M33))))</f>
        <v>4</v>
      </c>
      <c r="O33" s="2">
        <f t="array" ref="O33">IF(INDEX(Data!AW:AW,$B33)=0,#N/A,INDEX(Data!AW:AW,$B33)-Data!AW$2+INDEX($A33:N33,,MAX(ISNUMBER($D33:N33)*COLUMN($D33:N33))))</f>
        <v>5</v>
      </c>
      <c r="P33" s="2">
        <f t="array" ref="P33">IF(INDEX(Data!AX:AX,$B33)=0,#N/A,INDEX(Data!AX:AX,$B33)-Data!AX$2+INDEX($A33:O33,,MAX(ISNUMBER($D33:O33)*COLUMN($D33:O33))))</f>
        <v>4</v>
      </c>
      <c r="Q33" s="2">
        <f t="array" ref="Q33">IF(INDEX(Data!AY:AY,$B33)=0,#N/A,INDEX(Data!AY:AY,$B33)-Data!AY$2+INDEX($A33:P33,,MAX(ISNUMBER($D33:P33)*COLUMN($D33:P33))))</f>
        <v>5</v>
      </c>
      <c r="R33" s="2">
        <f t="array" ref="R33">IF(INDEX(Data!AZ:AZ,$B33)=0,#N/A,INDEX(Data!AZ:AZ,$B33)-Data!AZ$2+INDEX($A33:Q33,,MAX(ISNUMBER($D33:Q33)*COLUMN($D33:Q33))))</f>
        <v>5</v>
      </c>
      <c r="S33" s="2">
        <f t="array" ref="S33">IF(INDEX(Data!BA:BA,$B33)=0,#N/A,INDEX(Data!BA:BA,$B33)-Data!BA$2+INDEX($A33:R33,,MAX(ISNUMBER($D33:R33)*COLUMN($D33:R33))))</f>
        <v>6</v>
      </c>
      <c r="T33" s="2">
        <f t="array" ref="T33">IF(INDEX(Data!BB:BB,$B33)=0,#N/A,INDEX(Data!BB:BB,$B33)-Data!BB$2+INDEX($A33:S33,,MAX(ISNUMBER($D33:S33)*COLUMN($D33:S33))))</f>
        <v>5</v>
      </c>
      <c r="U33" s="2">
        <f t="array" ref="U33">IF(INDEX(Data!BC:BC,$B33)=0,#N/A,INDEX(Data!BC:BC,$B33)-Data!BC$2+INDEX($A33:T33,,MAX(ISNUMBER($D33:T33)*COLUMN($D33:T33))))</f>
        <v>6</v>
      </c>
      <c r="V33" s="2">
        <f t="array" ref="V33">IF(INDEX(Data!BD:BD,$B33)=0,#N/A,INDEX(Data!BD:BD,$B33)-Data!BD$2+INDEX($A33:U33,,MAX(ISNUMBER($D33:U33)*COLUMN($D33:U33))))</f>
        <v>6</v>
      </c>
      <c r="W33" s="2">
        <f t="array" ref="W33">IF(INDEX(Data!BE:BE,$B33)=0,#N/A,INDEX(Data!BE:BE,$B33)-Data!BE$2+INDEX($A33:V33,,MAX(ISNUMBER($D33:V33)*COLUMN($D33:V33))))</f>
        <v>6</v>
      </c>
      <c r="X33" s="2">
        <f t="array" ref="X33">IF(INDEX(Data!BF:BF,$B33)=0,#N/A,INDEX(Data!BF:BF,$B33)-Data!BF$2+INDEX($A33:W33,,MAX(ISNUMBER($D33:W33)*COLUMN($D33:W33))))</f>
        <v>6</v>
      </c>
      <c r="Y33" s="2">
        <f t="array" ref="Y33">IF(INDEX(Data!BG:BG,$B33)=0,#N/A,INDEX(Data!BG:BG,$B33)-Data!BG$2+INDEX($A33:X33,,MAX(ISNUMBER($D33:X33)*COLUMN($D33:X33))))</f>
        <v>6</v>
      </c>
      <c r="Z33" s="2">
        <f t="array" ref="Z33">IF(INDEX(Data!BH:BH,$B33)=0,#N/A,INDEX(Data!BH:BH,$B33)-Data!BH$2+INDEX($A33:Y33,,MAX(ISNUMBER($D33:Y33)*COLUMN($D33:Y33))))</f>
        <v>7</v>
      </c>
      <c r="AA33" s="2">
        <f t="array" ref="AA33">IF(INDEX(Data!BI:BI,$B33)=0,#N/A,INDEX(Data!BI:BI,$B33)-Data!BI$2+INDEX($A33:Z33,,MAX(ISNUMBER($D33:Z33)*COLUMN($D33:Z33))))</f>
        <v>7</v>
      </c>
      <c r="AB33" s="2">
        <f t="array" ref="AB33">IF(INDEX(Data!BJ:BJ,$B33)=0,#N/A,INDEX(Data!BJ:BJ,$B33)-Data!BJ$2+INDEX($A33:AA33,,MAX(ISNUMBER($D33:AA33)*COLUMN($D33:AA33))))</f>
        <v>8</v>
      </c>
      <c r="AC33" s="2">
        <f t="array" ref="AC33">IF(INDEX(Data!BK:BK,$B33)=0,#N/A,INDEX(Data!BK:BK,$B33)-Data!BK$2+INDEX($A33:AB33,,MAX(ISNUMBER($D33:AB33)*COLUMN($D33:AB33))))</f>
        <v>8</v>
      </c>
      <c r="AD33" s="2">
        <f t="array" ref="AD33">IF(INDEX(Data!BL:BL,$B33)=0,#N/A,INDEX(Data!BL:BL,$B33)-Data!BL$2+INDEX($A33:AC33,,MAX(ISNUMBER($D33:AC33)*COLUMN($D33:AC33))))</f>
        <v>8</v>
      </c>
      <c r="AE33" s="2">
        <f t="array" ref="AE33">IF(INDEX(Data!BM:BM,$B33)=0,#N/A,INDEX(Data!BM:BM,$B33)-Data!BM$2+INDEX($A33:AD33,,MAX(ISNUMBER($D33:AD33)*COLUMN($D33:AD33))))</f>
        <v>9</v>
      </c>
      <c r="AF33" s="2">
        <f t="array" ref="AF33">IF(INDEX(Data!BN:BN,$B33)=0,#N/A,INDEX(Data!BN:BN,$B33)-Data!BN$2+INDEX($A33:AE33,,MAX(ISNUMBER($D33:AE33)*COLUMN($D33:AE33))))</f>
        <v>9</v>
      </c>
      <c r="AG33" s="2" t="e">
        <f t="array" ref="AG33">IF(INDEX(Data!BO:BO,$B33)=0,#N/A,INDEX(Data!BO:BO,$B33)-Data!BO$2+INDEX($A33:AF33,,MAX(ISNUMBER($D33:AF33)*COLUMN($D33:AF33))))</f>
        <v>#N/A</v>
      </c>
      <c r="AH33" s="2" t="e">
        <f t="array" ref="AH33">IF(INDEX(Data!BP:BP,$B33)=0,#N/A,INDEX(Data!BP:BP,$B33)-Data!BP$2+INDEX($A33:AG33,,MAX(ISNUMBER($D33:AG33)*COLUMN($D33:AG33))))</f>
        <v>#N/A</v>
      </c>
      <c r="AI33" s="2" t="e">
        <f t="array" ref="AI33">IF(INDEX(Data!BQ:BQ,$B33)=0,#N/A,INDEX(Data!BQ:BQ,$B33)-Data!BQ$2+INDEX($A33:AH33,,MAX(ISNUMBER($D33:AH33)*COLUMN($D33:AH33))))</f>
        <v>#N/A</v>
      </c>
      <c r="AJ33" s="2" t="e">
        <f t="array" ref="AJ33">IF(INDEX(Data!BR:BR,$B33)=0,#N/A,INDEX(Data!BR:BR,$B33)-Data!BR$2+INDEX($A33:AI33,,MAX(ISNUMBER($D33:AI33)*COLUMN($D33:AI33))))</f>
        <v>#N/A</v>
      </c>
      <c r="AK33" s="2" t="e">
        <f t="array" ref="AK33">IF(INDEX(Data!BS:BS,$B33)=0,#N/A,INDEX(Data!BS:BS,$B33)-Data!BS$2+INDEX($A33:AJ33,,MAX(ISNUMBER($D33:AJ33)*COLUMN($D33:AJ33))))</f>
        <v>#N/A</v>
      </c>
      <c r="AL33" s="2" t="e">
        <f t="array" ref="AL33">IF(INDEX(Data!BT:BT,$B33)=0,#N/A,INDEX(Data!BT:BT,$B33)-Data!BT$2+INDEX($A33:AK33,,MAX(ISNUMBER($D33:AK33)*COLUMN($D33:AK33))))</f>
        <v>#N/A</v>
      </c>
      <c r="AM33" s="2" t="e">
        <f t="array" ref="AM33">IF(INDEX(Data!BU:BU,$B33)=0,#N/A,INDEX(Data!BU:BU,$B33)-Data!BU$2+INDEX($A33:AL33,,MAX(ISNUMBER($D33:AL33)*COLUMN($D33:AL33))))</f>
        <v>#N/A</v>
      </c>
      <c r="AN33" s="2" t="e">
        <f t="array" ref="AN33">IF(INDEX(Data!BV:BV,$B33)=0,#N/A,INDEX(Data!BV:BV,$B33)-Data!BV$2+INDEX($A33:AM33,,MAX(ISNUMBER($D33:AM33)*COLUMN($D33:AM33))))</f>
        <v>#N/A</v>
      </c>
      <c r="AO33" s="2" t="e">
        <f t="array" ref="AO33">IF(INDEX(Data!BW:BW,$B33)=0,#N/A,INDEX(Data!BW:BW,$B33)-Data!BW$2+INDEX($A33:AN33,,MAX(ISNUMBER($D33:AN33)*COLUMN($D33:AN33))))</f>
        <v>#N/A</v>
      </c>
      <c r="AP33" s="2" t="e">
        <f t="array" ref="AP33">IF(INDEX(Data!BX:BX,$B33)=0,#N/A,INDEX(Data!BX:BX,$B33)-Data!BX$2+INDEX($A33:AO33,,MAX(ISNUMBER($D33:AO33)*COLUMN($D33:AO33))))</f>
        <v>#N/A</v>
      </c>
      <c r="AQ33" s="2" t="e">
        <f t="array" ref="AQ33">IF(INDEX(Data!BY:BY,$B33)=0,#N/A,INDEX(Data!BY:BY,$B33)-Data!BY$2+INDEX($A33:AP33,,MAX(ISNUMBER($D33:AP33)*COLUMN($D33:AP33))))</f>
        <v>#N/A</v>
      </c>
      <c r="AR33" s="2" t="e">
        <f t="array" ref="AR33">IF(INDEX(Data!BZ:BZ,$B33)=0,#N/A,INDEX(Data!BZ:BZ,$B33)-Data!BZ$2+INDEX($A33:AQ33,,MAX(ISNUMBER($D33:AQ33)*COLUMN($D33:AQ33))))</f>
        <v>#N/A</v>
      </c>
      <c r="AS33" s="2" t="e">
        <f t="array" ref="AS33">IF(INDEX(Data!CA:CA,$B33)=0,#N/A,INDEX(Data!CA:CA,$B33)-Data!CA$2+INDEX($A33:AR33,,MAX(ISNUMBER($D33:AR33)*COLUMN($D33:AR33))))</f>
        <v>#N/A</v>
      </c>
      <c r="AT33" s="2" t="e">
        <f t="array" ref="AT33">IF(INDEX(Data!CB:CB,$B33)=0,#N/A,INDEX(Data!CB:CB,$B33)-Data!CB$2+INDEX($A33:AS33,,MAX(ISNUMBER($D33:AS33)*COLUMN($D33:AS33))))</f>
        <v>#N/A</v>
      </c>
      <c r="AU33" s="2" t="e">
        <f t="array" ref="AU33">IF(INDEX(Data!CC:CC,$B33)=0,#N/A,INDEX(Data!CC:CC,$B33)-Data!CC$2+INDEX($A33:AT33,,MAX(ISNUMBER($D33:AT33)*COLUMN($D33:AT33))))</f>
        <v>#N/A</v>
      </c>
      <c r="AV33" s="2" t="e">
        <f t="array" ref="AV33">IF(INDEX(Data!CD:CD,$B33)=0,#N/A,INDEX(Data!CD:CD,$B33)-Data!CD$2+INDEX($A33:AU33,,MAX(ISNUMBER($D33:AU33)*COLUMN($D33:AU33))))</f>
        <v>#N/A</v>
      </c>
      <c r="AW33" s="2" t="e">
        <f t="array" ref="AW33">IF(INDEX(Data!CE:CE,$B33)=0,#N/A,INDEX(Data!CE:CE,$B33)-Data!CE$2+INDEX($A33:AV33,,MAX(ISNUMBER($D33:AV33)*COLUMN($D33:AV33))))</f>
        <v>#N/A</v>
      </c>
      <c r="AX33" s="2" t="e">
        <f t="array" ref="AX33">IF(INDEX(Data!CF:CF,$B33)=0,#N/A,INDEX(Data!CF:CF,$B33)-Data!CF$2+INDEX($A33:AW33,,MAX(ISNUMBER($D33:AW33)*COLUMN($D33:AW33))))</f>
        <v>#N/A</v>
      </c>
      <c r="AY33" s="2" t="e">
        <f t="array" ref="AY33">IF(INDEX(Data!CG:CG,$B33)=0,#N/A,INDEX(Data!CG:CG,$B33)-Data!CG$2+INDEX($A33:AX33,,MAX(ISNUMBER($D33:AX33)*COLUMN($D33:AX33))))</f>
        <v>#N/A</v>
      </c>
      <c r="AZ33" s="2" t="e">
        <f t="array" ref="AZ33">IF(INDEX(Data!CH:CH,$B33)=0,#N/A,INDEX(Data!CH:CH,$B33)-Data!CH$2+INDEX($A33:AY33,,MAX(ISNUMBER($D33:AY33)*COLUMN($D33:AY33))))</f>
        <v>#N/A</v>
      </c>
      <c r="BA33" s="2" t="e">
        <f t="array" ref="BA33">IF(INDEX(Data!CI:CI,$B33)=0,#N/A,INDEX(Data!CI:CI,$B33)-Data!CI$2+INDEX($A33:AZ33,,MAX(ISNUMBER($D33:AZ33)*COLUMN($D33:AZ33))))</f>
        <v>#N/A</v>
      </c>
      <c r="BB33" s="2" t="e">
        <f t="array" ref="BB33">IF(INDEX(Data!CJ:CJ,$B33)=0,#N/A,INDEX(Data!CJ:CJ,$B33)-Data!CJ$2+INDEX($A33:BA33,,MAX(ISNUMBER($D33:BA33)*COLUMN($D33:BA33))))</f>
        <v>#N/A</v>
      </c>
      <c r="BC33" s="2" t="e">
        <f t="array" ref="BC33">IF(INDEX(Data!CK:CK,$B33)=0,#N/A,INDEX(Data!CK:CK,$B33)-Data!CK$2+INDEX($A33:BB33,,MAX(ISNUMBER($D33:BB33)*COLUMN($D33:BB33))))</f>
        <v>#N/A</v>
      </c>
      <c r="BD33" s="2" t="e">
        <f t="array" ref="BD33">IF(INDEX(Data!CL:CL,$B33)=0,#N/A,INDEX(Data!CL:CL,$B33)-Data!CL$2+INDEX($A33:BC33,,MAX(ISNUMBER($D33:BC33)*COLUMN($D33:BC33))))</f>
        <v>#N/A</v>
      </c>
      <c r="BE33" s="2" t="e">
        <f t="array" ref="BE33">IF(INDEX(Data!CM:CM,$B33)=0,#N/A,INDEX(Data!CM:CM,$B33)-Data!CM$2+INDEX($A33:BD33,,MAX(ISNUMBER($D33:BD33)*COLUMN($D33:BD33))))</f>
        <v>#N/A</v>
      </c>
      <c r="BF33" s="2" t="e">
        <f t="array" ref="BF33">IF(INDEX(Data!CN:CN,$B33)=0,#N/A,INDEX(Data!CN:CN,$B33)-Data!CN$2+INDEX($A33:BE33,,MAX(ISNUMBER($D33:BE33)*COLUMN($D33:BE33))))</f>
        <v>#N/A</v>
      </c>
      <c r="BG33" s="2" t="e">
        <f t="array" ref="BG33">IF(INDEX(Data!CO:CO,$B33)=0,#N/A,INDEX(Data!CO:CO,$B33)-Data!CO$2+INDEX($A33:BF33,,MAX(ISNUMBER($D33:BF33)*COLUMN($D33:BF33))))</f>
        <v>#N/A</v>
      </c>
      <c r="BH33" s="2" t="e">
        <f t="array" ref="BH33">IF(INDEX(Data!CP:CP,$B33)=0,#N/A,INDEX(Data!CP:CP,$B33)-Data!CP$2+INDEX($A33:BG33,,MAX(ISNUMBER($D33:BG33)*COLUMN($D33:BG33))))</f>
        <v>#N/A</v>
      </c>
      <c r="BI33" s="2" t="e">
        <f t="array" ref="BI33">IF(INDEX(Data!CQ:CQ,$B33)=0,#N/A,INDEX(Data!CQ:CQ,$B33)-Data!CQ$2+INDEX($A33:BH33,,MAX(ISNUMBER($D33:BH33)*COLUMN($D33:BH33))))</f>
        <v>#N/A</v>
      </c>
      <c r="BJ33" s="2" t="e">
        <f t="array" ref="BJ33">IF(INDEX(Data!CR:CR,$B33)=0,#N/A,INDEX(Data!CR:CR,$B33)-Data!CR$2+INDEX($A33:BI33,,MAX(ISNUMBER($D33:BI33)*COLUMN($D33:BI33))))</f>
        <v>#N/A</v>
      </c>
      <c r="BK33" s="2" t="e">
        <f t="array" ref="BK33">IF(INDEX(Data!CS:CS,$B33)=0,#N/A,INDEX(Data!CS:CS,$B33)-Data!CS$2+INDEX($A33:BJ33,,MAX(ISNUMBER($D33:BJ33)*COLUMN($D33:BJ33))))</f>
        <v>#N/A</v>
      </c>
      <c r="BL33" s="2" t="e">
        <f t="array" ref="BL33">IF(INDEX(Data!CT:CT,$B33)=0,#N/A,INDEX(Data!CT:CT,$B33)-Data!CT$2+INDEX($A33:BK33,,MAX(ISNUMBER($D33:BK33)*COLUMN($D33:BK33))))</f>
        <v>#N/A</v>
      </c>
      <c r="BM33" s="2" t="e">
        <f t="array" ref="BM33">IF(INDEX(Data!CU:CU,$B33)=0,#N/A,INDEX(Data!CU:CU,$B33)-Data!CU$2+INDEX($A33:BL33,,MAX(ISNUMBER($D33:BL33)*COLUMN($D33:BL33))))</f>
        <v>#N/A</v>
      </c>
      <c r="BN33" s="2" t="e">
        <f t="array" ref="BN33">IF(INDEX(Data!CV:CV,$B33)=0,#N/A,INDEX(Data!CV:CV,$B33)-Data!CV$2+INDEX($A33:BM33,,MAX(ISNUMBER($D33:BM33)*COLUMN($D33:BM33))))</f>
        <v>#N/A</v>
      </c>
      <c r="BO33" s="2" t="e">
        <f t="array" ref="BO33">IF(INDEX(Data!CW:CW,$B33)=0,#N/A,INDEX(Data!CW:CW,$B33)-Data!CW$2+INDEX($A33:BN33,,MAX(ISNUMBER($D33:BN33)*COLUMN($D33:BN33))))</f>
        <v>#N/A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Bernhard Pucher</v>
      </c>
      <c r="B34" s="2">
        <f>MATCH(A34,Data!AJ:AJ,0)</f>
        <v>102</v>
      </c>
      <c r="C34" s="2">
        <f ca="1">COUNTIF(OFFSET(Data!$AM$1:$DC$71,B34-1,0,1),"&gt;0")</f>
        <v>28</v>
      </c>
      <c r="D34" s="2">
        <v>0</v>
      </c>
      <c r="E34" s="2">
        <f t="array" ref="E34">IF(INDEX(Data!AM:AM,$B34)=0,#N/A,INDEX(Data!AM:AM,$B34)-Data!AM$2+INDEX($A34:D34,,MAX(ISNUMBER($D34:D34)*COLUMN($D34:D34))))</f>
        <v>0</v>
      </c>
      <c r="F34" s="2">
        <f t="array" ref="F34">IF(INDEX(Data!AN:AN,$B34)=0,#N/A,INDEX(Data!AN:AN,$B34)-Data!AN$2+INDEX($A34:E34,,MAX(ISNUMBER($D34:E34)*COLUMN($D34:E34))))</f>
        <v>0</v>
      </c>
      <c r="G34" s="2">
        <f t="array" ref="G34">IF(INDEX(Data!AO:AO,$B34)=0,#N/A,INDEX(Data!AO:AO,$B34)-Data!AO$2+INDEX($A34:F34,,MAX(ISNUMBER($D34:F34)*COLUMN($D34:F34))))</f>
        <v>0</v>
      </c>
      <c r="H34" s="2">
        <f t="array" ref="H34">IF(INDEX(Data!AP:AP,$B34)=0,#N/A,INDEX(Data!AP:AP,$B34)-Data!AP$2+INDEX($A34:G34,,MAX(ISNUMBER($D34:G34)*COLUMN($D34:G34))))</f>
        <v>2</v>
      </c>
      <c r="I34" s="2">
        <f t="array" ref="I34">IF(INDEX(Data!AQ:AQ,$B34)=0,#N/A,INDEX(Data!AQ:AQ,$B34)-Data!AQ$2+INDEX($A34:H34,,MAX(ISNUMBER($D34:H34)*COLUMN($D34:H34))))</f>
        <v>2</v>
      </c>
      <c r="J34" s="2">
        <f t="array" ref="J34">IF(INDEX(Data!AR:AR,$B34)=0,#N/A,INDEX(Data!AR:AR,$B34)-Data!AR$2+INDEX($A34:I34,,MAX(ISNUMBER($D34:I34)*COLUMN($D34:I34))))</f>
        <v>1</v>
      </c>
      <c r="K34" s="2">
        <f t="array" ref="K34">IF(INDEX(Data!AS:AS,$B34)=0,#N/A,INDEX(Data!AS:AS,$B34)-Data!AS$2+INDEX($A34:J34,,MAX(ISNUMBER($D34:J34)*COLUMN($D34:J34))))</f>
        <v>1</v>
      </c>
      <c r="L34" s="2">
        <f t="array" ref="L34">IF(INDEX(Data!AT:AT,$B34)=0,#N/A,INDEX(Data!AT:AT,$B34)-Data!AT$2+INDEX($A34:K34,,MAX(ISNUMBER($D34:K34)*COLUMN($D34:K34))))</f>
        <v>1</v>
      </c>
      <c r="M34" s="2">
        <f t="array" ref="M34">IF(INDEX(Data!AU:AU,$B34)=0,#N/A,INDEX(Data!AU:AU,$B34)-Data!AU$2+INDEX($A34:L34,,MAX(ISNUMBER($D34:L34)*COLUMN($D34:L34))))</f>
        <v>2</v>
      </c>
      <c r="N34" s="2">
        <f t="array" ref="N34">IF(INDEX(Data!AV:AV,$B34)=0,#N/A,INDEX(Data!AV:AV,$B34)-Data!AV$2+INDEX($A34:M34,,MAX(ISNUMBER($D34:M34)*COLUMN($D34:M34))))</f>
        <v>3</v>
      </c>
      <c r="O34" s="2">
        <f t="array" ref="O34">IF(INDEX(Data!AW:AW,$B34)=0,#N/A,INDEX(Data!AW:AW,$B34)-Data!AW$2+INDEX($A34:N34,,MAX(ISNUMBER($D34:N34)*COLUMN($D34:N34))))</f>
        <v>4</v>
      </c>
      <c r="P34" s="2">
        <f t="array" ref="P34">IF(INDEX(Data!AX:AX,$B34)=0,#N/A,INDEX(Data!AX:AX,$B34)-Data!AX$2+INDEX($A34:O34,,MAX(ISNUMBER($D34:O34)*COLUMN($D34:O34))))</f>
        <v>4</v>
      </c>
      <c r="Q34" s="2">
        <f t="array" ref="Q34">IF(INDEX(Data!AY:AY,$B34)=0,#N/A,INDEX(Data!AY:AY,$B34)-Data!AY$2+INDEX($A34:P34,,MAX(ISNUMBER($D34:P34)*COLUMN($D34:P34))))</f>
        <v>5</v>
      </c>
      <c r="R34" s="2">
        <f t="array" ref="R34">IF(INDEX(Data!AZ:AZ,$B34)=0,#N/A,INDEX(Data!AZ:AZ,$B34)-Data!AZ$2+INDEX($A34:Q34,,MAX(ISNUMBER($D34:Q34)*COLUMN($D34:Q34))))</f>
        <v>5</v>
      </c>
      <c r="S34" s="2">
        <f t="array" ref="S34">IF(INDEX(Data!BA:BA,$B34)=0,#N/A,INDEX(Data!BA:BA,$B34)-Data!BA$2+INDEX($A34:R34,,MAX(ISNUMBER($D34:R34)*COLUMN($D34:R34))))</f>
        <v>5</v>
      </c>
      <c r="T34" s="2">
        <f t="array" ref="T34">IF(INDEX(Data!BB:BB,$B34)=0,#N/A,INDEX(Data!BB:BB,$B34)-Data!BB$2+INDEX($A34:S34,,MAX(ISNUMBER($D34:S34)*COLUMN($D34:S34))))</f>
        <v>5</v>
      </c>
      <c r="U34" s="2">
        <f t="array" ref="U34">IF(INDEX(Data!BC:BC,$B34)=0,#N/A,INDEX(Data!BC:BC,$B34)-Data!BC$2+INDEX($A34:T34,,MAX(ISNUMBER($D34:T34)*COLUMN($D34:T34))))</f>
        <v>7</v>
      </c>
      <c r="V34" s="2">
        <f t="array" ref="V34">IF(INDEX(Data!BD:BD,$B34)=0,#N/A,INDEX(Data!BD:BD,$B34)-Data!BD$2+INDEX($A34:U34,,MAX(ISNUMBER($D34:U34)*COLUMN($D34:U34))))</f>
        <v>7</v>
      </c>
      <c r="W34" s="2">
        <f t="array" ref="W34">IF(INDEX(Data!BE:BE,$B34)=0,#N/A,INDEX(Data!BE:BE,$B34)-Data!BE$2+INDEX($A34:V34,,MAX(ISNUMBER($D34:V34)*COLUMN($D34:V34))))</f>
        <v>7</v>
      </c>
      <c r="X34" s="2">
        <f t="array" ref="X34">IF(INDEX(Data!BF:BF,$B34)=0,#N/A,INDEX(Data!BF:BF,$B34)-Data!BF$2+INDEX($A34:W34,,MAX(ISNUMBER($D34:W34)*COLUMN($D34:W34))))</f>
        <v>7</v>
      </c>
      <c r="Y34" s="2">
        <f t="array" ref="Y34">IF(INDEX(Data!BG:BG,$B34)=0,#N/A,INDEX(Data!BG:BG,$B34)-Data!BG$2+INDEX($A34:X34,,MAX(ISNUMBER($D34:X34)*COLUMN($D34:X34))))</f>
        <v>7</v>
      </c>
      <c r="Z34" s="2">
        <f t="array" ref="Z34">IF(INDEX(Data!BH:BH,$B34)=0,#N/A,INDEX(Data!BH:BH,$B34)-Data!BH$2+INDEX($A34:Y34,,MAX(ISNUMBER($D34:Y34)*COLUMN($D34:Y34))))</f>
        <v>7</v>
      </c>
      <c r="AA34" s="2">
        <f t="array" ref="AA34">IF(INDEX(Data!BI:BI,$B34)=0,#N/A,INDEX(Data!BI:BI,$B34)-Data!BI$2+INDEX($A34:Z34,,MAX(ISNUMBER($D34:Z34)*COLUMN($D34:Z34))))</f>
        <v>7</v>
      </c>
      <c r="AB34" s="2">
        <f t="array" ref="AB34">IF(INDEX(Data!BJ:BJ,$B34)=0,#N/A,INDEX(Data!BJ:BJ,$B34)-Data!BJ$2+INDEX($A34:AA34,,MAX(ISNUMBER($D34:AA34)*COLUMN($D34:AA34))))</f>
        <v>7</v>
      </c>
      <c r="AC34" s="2">
        <f t="array" ref="AC34">IF(INDEX(Data!BK:BK,$B34)=0,#N/A,INDEX(Data!BK:BK,$B34)-Data!BK$2+INDEX($A34:AB34,,MAX(ISNUMBER($D34:AB34)*COLUMN($D34:AB34))))</f>
        <v>8</v>
      </c>
      <c r="AD34" s="2">
        <f t="array" ref="AD34">IF(INDEX(Data!BL:BL,$B34)=0,#N/A,INDEX(Data!BL:BL,$B34)-Data!BL$2+INDEX($A34:AC34,,MAX(ISNUMBER($D34:AC34)*COLUMN($D34:AC34))))</f>
        <v>9</v>
      </c>
      <c r="AE34" s="2">
        <f t="array" ref="AE34">IF(INDEX(Data!BM:BM,$B34)=0,#N/A,INDEX(Data!BM:BM,$B34)-Data!BM$2+INDEX($A34:AD34,,MAX(ISNUMBER($D34:AD34)*COLUMN($D34:AD34))))</f>
        <v>10</v>
      </c>
      <c r="AF34" s="2">
        <f t="array" ref="AF34">IF(INDEX(Data!BN:BN,$B34)=0,#N/A,INDEX(Data!BN:BN,$B34)-Data!BN$2+INDEX($A34:AE34,,MAX(ISNUMBER($D34:AE34)*COLUMN($D34:AE34))))</f>
        <v>10</v>
      </c>
      <c r="AG34" s="2" t="e">
        <f t="array" ref="AG34">IF(INDEX(Data!BO:BO,$B34)=0,#N/A,INDEX(Data!BO:BO,$B34)-Data!BO$2+INDEX($A34:AF34,,MAX(ISNUMBER($D34:AF34)*COLUMN($D34:AF34))))</f>
        <v>#N/A</v>
      </c>
      <c r="AH34" s="2" t="e">
        <f t="array" ref="AH34">IF(INDEX(Data!BP:BP,$B34)=0,#N/A,INDEX(Data!BP:BP,$B34)-Data!BP$2+INDEX($A34:AG34,,MAX(ISNUMBER($D34:AG34)*COLUMN($D34:AG34))))</f>
        <v>#N/A</v>
      </c>
      <c r="AI34" s="2" t="e">
        <f t="array" ref="AI34">IF(INDEX(Data!BQ:BQ,$B34)=0,#N/A,INDEX(Data!BQ:BQ,$B34)-Data!BQ$2+INDEX($A34:AH34,,MAX(ISNUMBER($D34:AH34)*COLUMN($D34:AH34))))</f>
        <v>#N/A</v>
      </c>
      <c r="AJ34" s="2" t="e">
        <f t="array" ref="AJ34">IF(INDEX(Data!BR:BR,$B34)=0,#N/A,INDEX(Data!BR:BR,$B34)-Data!BR$2+INDEX($A34:AI34,,MAX(ISNUMBER($D34:AI34)*COLUMN($D34:AI34))))</f>
        <v>#N/A</v>
      </c>
      <c r="AK34" s="2" t="e">
        <f t="array" ref="AK34">IF(INDEX(Data!BS:BS,$B34)=0,#N/A,INDEX(Data!BS:BS,$B34)-Data!BS$2+INDEX($A34:AJ34,,MAX(ISNUMBER($D34:AJ34)*COLUMN($D34:AJ34))))</f>
        <v>#N/A</v>
      </c>
      <c r="AL34" s="2" t="e">
        <f t="array" ref="AL34">IF(INDEX(Data!BT:BT,$B34)=0,#N/A,INDEX(Data!BT:BT,$B34)-Data!BT$2+INDEX($A34:AK34,,MAX(ISNUMBER($D34:AK34)*COLUMN($D34:AK34))))</f>
        <v>#N/A</v>
      </c>
      <c r="AM34" s="2" t="e">
        <f t="array" ref="AM34">IF(INDEX(Data!BU:BU,$B34)=0,#N/A,INDEX(Data!BU:BU,$B34)-Data!BU$2+INDEX($A34:AL34,,MAX(ISNUMBER($D34:AL34)*COLUMN($D34:AL34))))</f>
        <v>#N/A</v>
      </c>
      <c r="AN34" s="2" t="e">
        <f t="array" ref="AN34">IF(INDEX(Data!BV:BV,$B34)=0,#N/A,INDEX(Data!BV:BV,$B34)-Data!BV$2+INDEX($A34:AM34,,MAX(ISNUMBER($D34:AM34)*COLUMN($D34:AM34))))</f>
        <v>#N/A</v>
      </c>
      <c r="AO34" s="2" t="e">
        <f t="array" ref="AO34">IF(INDEX(Data!BW:BW,$B34)=0,#N/A,INDEX(Data!BW:BW,$B34)-Data!BW$2+INDEX($A34:AN34,,MAX(ISNUMBER($D34:AN34)*COLUMN($D34:AN34))))</f>
        <v>#N/A</v>
      </c>
      <c r="AP34" s="2" t="e">
        <f t="array" ref="AP34">IF(INDEX(Data!BX:BX,$B34)=0,#N/A,INDEX(Data!BX:BX,$B34)-Data!BX$2+INDEX($A34:AO34,,MAX(ISNUMBER($D34:AO34)*COLUMN($D34:AO34))))</f>
        <v>#N/A</v>
      </c>
      <c r="AQ34" s="2" t="e">
        <f t="array" ref="AQ34">IF(INDEX(Data!BY:BY,$B34)=0,#N/A,INDEX(Data!BY:BY,$B34)-Data!BY$2+INDEX($A34:AP34,,MAX(ISNUMBER($D34:AP34)*COLUMN($D34:AP34))))</f>
        <v>#N/A</v>
      </c>
      <c r="AR34" s="2" t="e">
        <f t="array" ref="AR34">IF(INDEX(Data!BZ:BZ,$B34)=0,#N/A,INDEX(Data!BZ:BZ,$B34)-Data!BZ$2+INDEX($A34:AQ34,,MAX(ISNUMBER($D34:AQ34)*COLUMN($D34:AQ34))))</f>
        <v>#N/A</v>
      </c>
      <c r="AS34" s="2" t="e">
        <f t="array" ref="AS34">IF(INDEX(Data!CA:CA,$B34)=0,#N/A,INDEX(Data!CA:CA,$B34)-Data!CA$2+INDEX($A34:AR34,,MAX(ISNUMBER($D34:AR34)*COLUMN($D34:AR34))))</f>
        <v>#N/A</v>
      </c>
      <c r="AT34" s="2" t="e">
        <f t="array" ref="AT34">IF(INDEX(Data!CB:CB,$B34)=0,#N/A,INDEX(Data!CB:CB,$B34)-Data!CB$2+INDEX($A34:AS34,,MAX(ISNUMBER($D34:AS34)*COLUMN($D34:AS34))))</f>
        <v>#N/A</v>
      </c>
      <c r="AU34" s="2" t="e">
        <f t="array" ref="AU34">IF(INDEX(Data!CC:CC,$B34)=0,#N/A,INDEX(Data!CC:CC,$B34)-Data!CC$2+INDEX($A34:AT34,,MAX(ISNUMBER($D34:AT34)*COLUMN($D34:AT34))))</f>
        <v>#N/A</v>
      </c>
      <c r="AV34" s="2" t="e">
        <f t="array" ref="AV34">IF(INDEX(Data!CD:CD,$B34)=0,#N/A,INDEX(Data!CD:CD,$B34)-Data!CD$2+INDEX($A34:AU34,,MAX(ISNUMBER($D34:AU34)*COLUMN($D34:AU34))))</f>
        <v>#N/A</v>
      </c>
      <c r="AW34" s="2" t="e">
        <f t="array" ref="AW34">IF(INDEX(Data!CE:CE,$B34)=0,#N/A,INDEX(Data!CE:CE,$B34)-Data!CE$2+INDEX($A34:AV34,,MAX(ISNUMBER($D34:AV34)*COLUMN($D34:AV34))))</f>
        <v>#N/A</v>
      </c>
      <c r="AX34" s="2" t="e">
        <f t="array" ref="AX34">IF(INDEX(Data!CF:CF,$B34)=0,#N/A,INDEX(Data!CF:CF,$B34)-Data!CF$2+INDEX($A34:AW34,,MAX(ISNUMBER($D34:AW34)*COLUMN($D34:AW34))))</f>
        <v>#N/A</v>
      </c>
      <c r="AY34" s="2" t="e">
        <f t="array" ref="AY34">IF(INDEX(Data!CG:CG,$B34)=0,#N/A,INDEX(Data!CG:CG,$B34)-Data!CG$2+INDEX($A34:AX34,,MAX(ISNUMBER($D34:AX34)*COLUMN($D34:AX34))))</f>
        <v>#N/A</v>
      </c>
      <c r="AZ34" s="2" t="e">
        <f t="array" ref="AZ34">IF(INDEX(Data!CH:CH,$B34)=0,#N/A,INDEX(Data!CH:CH,$B34)-Data!CH$2+INDEX($A34:AY34,,MAX(ISNUMBER($D34:AY34)*COLUMN($D34:AY34))))</f>
        <v>#N/A</v>
      </c>
      <c r="BA34" s="2" t="e">
        <f t="array" ref="BA34">IF(INDEX(Data!CI:CI,$B34)=0,#N/A,INDEX(Data!CI:CI,$B34)-Data!CI$2+INDEX($A34:AZ34,,MAX(ISNUMBER($D34:AZ34)*COLUMN($D34:AZ34))))</f>
        <v>#N/A</v>
      </c>
      <c r="BB34" s="2" t="e">
        <f t="array" ref="BB34">IF(INDEX(Data!CJ:CJ,$B34)=0,#N/A,INDEX(Data!CJ:CJ,$B34)-Data!CJ$2+INDEX($A34:BA34,,MAX(ISNUMBER($D34:BA34)*COLUMN($D34:BA34))))</f>
        <v>#N/A</v>
      </c>
      <c r="BC34" s="2" t="e">
        <f t="array" ref="BC34">IF(INDEX(Data!CK:CK,$B34)=0,#N/A,INDEX(Data!CK:CK,$B34)-Data!CK$2+INDEX($A34:BB34,,MAX(ISNUMBER($D34:BB34)*COLUMN($D34:BB34))))</f>
        <v>#N/A</v>
      </c>
      <c r="BD34" s="2" t="e">
        <f t="array" ref="BD34">IF(INDEX(Data!CL:CL,$B34)=0,#N/A,INDEX(Data!CL:CL,$B34)-Data!CL$2+INDEX($A34:BC34,,MAX(ISNUMBER($D34:BC34)*COLUMN($D34:BC34))))</f>
        <v>#N/A</v>
      </c>
      <c r="BE34" s="2" t="e">
        <f t="array" ref="BE34">IF(INDEX(Data!CM:CM,$B34)=0,#N/A,INDEX(Data!CM:CM,$B34)-Data!CM$2+INDEX($A34:BD34,,MAX(ISNUMBER($D34:BD34)*COLUMN($D34:BD34))))</f>
        <v>#N/A</v>
      </c>
      <c r="BF34" s="2" t="e">
        <f t="array" ref="BF34">IF(INDEX(Data!CN:CN,$B34)=0,#N/A,INDEX(Data!CN:CN,$B34)-Data!CN$2+INDEX($A34:BE34,,MAX(ISNUMBER($D34:BE34)*COLUMN($D34:BE34))))</f>
        <v>#N/A</v>
      </c>
      <c r="BG34" s="2" t="e">
        <f t="array" ref="BG34">IF(INDEX(Data!CO:CO,$B34)=0,#N/A,INDEX(Data!CO:CO,$B34)-Data!CO$2+INDEX($A34:BF34,,MAX(ISNUMBER($D34:BF34)*COLUMN($D34:BF34))))</f>
        <v>#N/A</v>
      </c>
      <c r="BH34" s="2" t="e">
        <f t="array" ref="BH34">IF(INDEX(Data!CP:CP,$B34)=0,#N/A,INDEX(Data!CP:CP,$B34)-Data!CP$2+INDEX($A34:BG34,,MAX(ISNUMBER($D34:BG34)*COLUMN($D34:BG34))))</f>
        <v>#N/A</v>
      </c>
      <c r="BI34" s="2" t="e">
        <f t="array" ref="BI34">IF(INDEX(Data!CQ:CQ,$B34)=0,#N/A,INDEX(Data!CQ:CQ,$B34)-Data!CQ$2+INDEX($A34:BH34,,MAX(ISNUMBER($D34:BH34)*COLUMN($D34:BH34))))</f>
        <v>#N/A</v>
      </c>
      <c r="BJ34" s="2" t="e">
        <f t="array" ref="BJ34">IF(INDEX(Data!CR:CR,$B34)=0,#N/A,INDEX(Data!CR:CR,$B34)-Data!CR$2+INDEX($A34:BI34,,MAX(ISNUMBER($D34:BI34)*COLUMN($D34:BI34))))</f>
        <v>#N/A</v>
      </c>
      <c r="BK34" s="2" t="e">
        <f t="array" ref="BK34">IF(INDEX(Data!CS:CS,$B34)=0,#N/A,INDEX(Data!CS:CS,$B34)-Data!CS$2+INDEX($A34:BJ34,,MAX(ISNUMBER($D34:BJ34)*COLUMN($D34:BJ34))))</f>
        <v>#N/A</v>
      </c>
      <c r="BL34" s="2" t="e">
        <f t="array" ref="BL34">IF(INDEX(Data!CT:CT,$B34)=0,#N/A,INDEX(Data!CT:CT,$B34)-Data!CT$2+INDEX($A34:BK34,,MAX(ISNUMBER($D34:BK34)*COLUMN($D34:BK34))))</f>
        <v>#N/A</v>
      </c>
      <c r="BM34" s="2" t="e">
        <f t="array" ref="BM34">IF(INDEX(Data!CU:CU,$B34)=0,#N/A,INDEX(Data!CU:CU,$B34)-Data!CU$2+INDEX($A34:BL34,,MAX(ISNUMBER($D34:BL34)*COLUMN($D34:BL34))))</f>
        <v>#N/A</v>
      </c>
      <c r="BN34" s="2" t="e">
        <f t="array" ref="BN34">IF(INDEX(Data!CV:CV,$B34)=0,#N/A,INDEX(Data!CV:CV,$B34)-Data!CV$2+INDEX($A34:BM34,,MAX(ISNUMBER($D34:BM34)*COLUMN($D34:BM34))))</f>
        <v>#N/A</v>
      </c>
      <c r="BO34" s="2" t="e">
        <f t="array" ref="BO34">IF(INDEX(Data!CW:CW,$B34)=0,#N/A,INDEX(Data!CW:CW,$B34)-Data!CW$2+INDEX($A34:BN34,,MAX(ISNUMBER($D34:BN34)*COLUMN($D34:BN34))))</f>
        <v>#N/A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Simon Ceh</v>
      </c>
      <c r="B35" s="2">
        <f>MATCH(A35,Data!AJ:AJ,0)</f>
        <v>103</v>
      </c>
      <c r="C35" s="2">
        <f ca="1">COUNTIF(OFFSET(Data!$AM$1:$DC$71,B35-1,0,1),"&gt;0")</f>
        <v>28</v>
      </c>
      <c r="D35" s="2">
        <v>0</v>
      </c>
      <c r="E35" s="2">
        <f t="array" ref="E35">IF(INDEX(Data!AM:AM,$B35)=0,#N/A,INDEX(Data!AM:AM,$B35)-Data!AM$2+INDEX($A35:D35,,MAX(ISNUMBER($D35:D35)*COLUMN($D35:D35))))</f>
        <v>1</v>
      </c>
      <c r="F35" s="2">
        <f t="array" ref="F35">IF(INDEX(Data!AN:AN,$B35)=0,#N/A,INDEX(Data!AN:AN,$B35)-Data!AN$2+INDEX($A35:E35,,MAX(ISNUMBER($D35:E35)*COLUMN($D35:E35))))</f>
        <v>1</v>
      </c>
      <c r="G35" s="2">
        <f t="array" ref="G35">IF(INDEX(Data!AO:AO,$B35)=0,#N/A,INDEX(Data!AO:AO,$B35)-Data!AO$2+INDEX($A35:F35,,MAX(ISNUMBER($D35:F35)*COLUMN($D35:F35))))</f>
        <v>2</v>
      </c>
      <c r="H35" s="2">
        <f t="array" ref="H35">IF(INDEX(Data!AP:AP,$B35)=0,#N/A,INDEX(Data!AP:AP,$B35)-Data!AP$2+INDEX($A35:G35,,MAX(ISNUMBER($D35:G35)*COLUMN($D35:G35))))</f>
        <v>3</v>
      </c>
      <c r="I35" s="2">
        <f t="array" ref="I35">IF(INDEX(Data!AQ:AQ,$B35)=0,#N/A,INDEX(Data!AQ:AQ,$B35)-Data!AQ$2+INDEX($A35:H35,,MAX(ISNUMBER($D35:H35)*COLUMN($D35:H35))))</f>
        <v>4</v>
      </c>
      <c r="J35" s="2">
        <f t="array" ref="J35">IF(INDEX(Data!AR:AR,$B35)=0,#N/A,INDEX(Data!AR:AR,$B35)-Data!AR$2+INDEX($A35:I35,,MAX(ISNUMBER($D35:I35)*COLUMN($D35:I35))))</f>
        <v>4</v>
      </c>
      <c r="K35" s="2">
        <f t="array" ref="K35">IF(INDEX(Data!AS:AS,$B35)=0,#N/A,INDEX(Data!AS:AS,$B35)-Data!AS$2+INDEX($A35:J35,,MAX(ISNUMBER($D35:J35)*COLUMN($D35:J35))))</f>
        <v>4</v>
      </c>
      <c r="L35" s="2">
        <f t="array" ref="L35">IF(INDEX(Data!AT:AT,$B35)=0,#N/A,INDEX(Data!AT:AT,$B35)-Data!AT$2+INDEX($A35:K35,,MAX(ISNUMBER($D35:K35)*COLUMN($D35:K35))))</f>
        <v>4</v>
      </c>
      <c r="M35" s="2">
        <f t="array" ref="M35">IF(INDEX(Data!AU:AU,$B35)=0,#N/A,INDEX(Data!AU:AU,$B35)-Data!AU$2+INDEX($A35:L35,,MAX(ISNUMBER($D35:L35)*COLUMN($D35:L35))))</f>
        <v>4</v>
      </c>
      <c r="N35" s="2">
        <f t="array" ref="N35">IF(INDEX(Data!AV:AV,$B35)=0,#N/A,INDEX(Data!AV:AV,$B35)-Data!AV$2+INDEX($A35:M35,,MAX(ISNUMBER($D35:M35)*COLUMN($D35:M35))))</f>
        <v>6</v>
      </c>
      <c r="O35" s="2">
        <f t="array" ref="O35">IF(INDEX(Data!AW:AW,$B35)=0,#N/A,INDEX(Data!AW:AW,$B35)-Data!AW$2+INDEX($A35:N35,,MAX(ISNUMBER($D35:N35)*COLUMN($D35:N35))))</f>
        <v>6</v>
      </c>
      <c r="P35" s="2">
        <f t="array" ref="P35">IF(INDEX(Data!AX:AX,$B35)=0,#N/A,INDEX(Data!AX:AX,$B35)-Data!AX$2+INDEX($A35:O35,,MAX(ISNUMBER($D35:O35)*COLUMN($D35:O35))))</f>
        <v>6</v>
      </c>
      <c r="Q35" s="2">
        <f t="array" ref="Q35">IF(INDEX(Data!AY:AY,$B35)=0,#N/A,INDEX(Data!AY:AY,$B35)-Data!AY$2+INDEX($A35:P35,,MAX(ISNUMBER($D35:P35)*COLUMN($D35:P35))))</f>
        <v>7</v>
      </c>
      <c r="R35" s="2">
        <f t="array" ref="R35">IF(INDEX(Data!AZ:AZ,$B35)=0,#N/A,INDEX(Data!AZ:AZ,$B35)-Data!AZ$2+INDEX($A35:Q35,,MAX(ISNUMBER($D35:Q35)*COLUMN($D35:Q35))))</f>
        <v>7</v>
      </c>
      <c r="S35" s="2">
        <f t="array" ref="S35">IF(INDEX(Data!BA:BA,$B35)=0,#N/A,INDEX(Data!BA:BA,$B35)-Data!BA$2+INDEX($A35:R35,,MAX(ISNUMBER($D35:R35)*COLUMN($D35:R35))))</f>
        <v>7</v>
      </c>
      <c r="T35" s="2">
        <f t="array" ref="T35">IF(INDEX(Data!BB:BB,$B35)=0,#N/A,INDEX(Data!BB:BB,$B35)-Data!BB$2+INDEX($A35:S35,,MAX(ISNUMBER($D35:S35)*COLUMN($D35:S35))))</f>
        <v>7</v>
      </c>
      <c r="U35" s="2">
        <f t="array" ref="U35">IF(INDEX(Data!BC:BC,$B35)=0,#N/A,INDEX(Data!BC:BC,$B35)-Data!BC$2+INDEX($A35:T35,,MAX(ISNUMBER($D35:T35)*COLUMN($D35:T35))))</f>
        <v>8</v>
      </c>
      <c r="V35" s="2">
        <f t="array" ref="V35">IF(INDEX(Data!BD:BD,$B35)=0,#N/A,INDEX(Data!BD:BD,$B35)-Data!BD$2+INDEX($A35:U35,,MAX(ISNUMBER($D35:U35)*COLUMN($D35:U35))))</f>
        <v>8</v>
      </c>
      <c r="W35" s="2">
        <f t="array" ref="W35">IF(INDEX(Data!BE:BE,$B35)=0,#N/A,INDEX(Data!BE:BE,$B35)-Data!BE$2+INDEX($A35:V35,,MAX(ISNUMBER($D35:V35)*COLUMN($D35:V35))))</f>
        <v>8</v>
      </c>
      <c r="X35" s="2">
        <f t="array" ref="X35">IF(INDEX(Data!BF:BF,$B35)=0,#N/A,INDEX(Data!BF:BF,$B35)-Data!BF$2+INDEX($A35:W35,,MAX(ISNUMBER($D35:W35)*COLUMN($D35:W35))))</f>
        <v>8</v>
      </c>
      <c r="Y35" s="2">
        <f t="array" ref="Y35">IF(INDEX(Data!BG:BG,$B35)=0,#N/A,INDEX(Data!BG:BG,$B35)-Data!BG$2+INDEX($A35:X35,,MAX(ISNUMBER($D35:X35)*COLUMN($D35:X35))))</f>
        <v>9</v>
      </c>
      <c r="Z35" s="2">
        <f t="array" ref="Z35">IF(INDEX(Data!BH:BH,$B35)=0,#N/A,INDEX(Data!BH:BH,$B35)-Data!BH$2+INDEX($A35:Y35,,MAX(ISNUMBER($D35:Y35)*COLUMN($D35:Y35))))</f>
        <v>9</v>
      </c>
      <c r="AA35" s="2">
        <f t="array" ref="AA35">IF(INDEX(Data!BI:BI,$B35)=0,#N/A,INDEX(Data!BI:BI,$B35)-Data!BI$2+INDEX($A35:Z35,,MAX(ISNUMBER($D35:Z35)*COLUMN($D35:Z35))))</f>
        <v>9</v>
      </c>
      <c r="AB35" s="2">
        <f t="array" ref="AB35">IF(INDEX(Data!BJ:BJ,$B35)=0,#N/A,INDEX(Data!BJ:BJ,$B35)-Data!BJ$2+INDEX($A35:AA35,,MAX(ISNUMBER($D35:AA35)*COLUMN($D35:AA35))))</f>
        <v>9</v>
      </c>
      <c r="AC35" s="2">
        <f t="array" ref="AC35">IF(INDEX(Data!BK:BK,$B35)=0,#N/A,INDEX(Data!BK:BK,$B35)-Data!BK$2+INDEX($A35:AB35,,MAX(ISNUMBER($D35:AB35)*COLUMN($D35:AB35))))</f>
        <v>10</v>
      </c>
      <c r="AD35" s="2">
        <f t="array" ref="AD35">IF(INDEX(Data!BL:BL,$B35)=0,#N/A,INDEX(Data!BL:BL,$B35)-Data!BL$2+INDEX($A35:AC35,,MAX(ISNUMBER($D35:AC35)*COLUMN($D35:AC35))))</f>
        <v>10</v>
      </c>
      <c r="AE35" s="2">
        <f t="array" ref="AE35">IF(INDEX(Data!BM:BM,$B35)=0,#N/A,INDEX(Data!BM:BM,$B35)-Data!BM$2+INDEX($A35:AD35,,MAX(ISNUMBER($D35:AD35)*COLUMN($D35:AD35))))</f>
        <v>10</v>
      </c>
      <c r="AF35" s="2">
        <f t="array" ref="AF35">IF(INDEX(Data!BN:BN,$B35)=0,#N/A,INDEX(Data!BN:BN,$B35)-Data!BN$2+INDEX($A35:AE35,,MAX(ISNUMBER($D35:AE35)*COLUMN($D35:AE35))))</f>
        <v>10</v>
      </c>
      <c r="AG35" s="2" t="e">
        <f t="array" ref="AG35">IF(INDEX(Data!BO:BO,$B35)=0,#N/A,INDEX(Data!BO:BO,$B35)-Data!BO$2+INDEX($A35:AF35,,MAX(ISNUMBER($D35:AF35)*COLUMN($D35:AF35))))</f>
        <v>#N/A</v>
      </c>
      <c r="AH35" s="2" t="e">
        <f t="array" ref="AH35">IF(INDEX(Data!BP:BP,$B35)=0,#N/A,INDEX(Data!BP:BP,$B35)-Data!BP$2+INDEX($A35:AG35,,MAX(ISNUMBER($D35:AG35)*COLUMN($D35:AG35))))</f>
        <v>#N/A</v>
      </c>
      <c r="AI35" s="2" t="e">
        <f t="array" ref="AI35">IF(INDEX(Data!BQ:BQ,$B35)=0,#N/A,INDEX(Data!BQ:BQ,$B35)-Data!BQ$2+INDEX($A35:AH35,,MAX(ISNUMBER($D35:AH35)*COLUMN($D35:AH35))))</f>
        <v>#N/A</v>
      </c>
      <c r="AJ35" s="2" t="e">
        <f t="array" ref="AJ35">IF(INDEX(Data!BR:BR,$B35)=0,#N/A,INDEX(Data!BR:BR,$B35)-Data!BR$2+INDEX($A35:AI35,,MAX(ISNUMBER($D35:AI35)*COLUMN($D35:AI35))))</f>
        <v>#N/A</v>
      </c>
      <c r="AK35" s="2" t="e">
        <f t="array" ref="AK35">IF(INDEX(Data!BS:BS,$B35)=0,#N/A,INDEX(Data!BS:BS,$B35)-Data!BS$2+INDEX($A35:AJ35,,MAX(ISNUMBER($D35:AJ35)*COLUMN($D35:AJ35))))</f>
        <v>#N/A</v>
      </c>
      <c r="AL35" s="2" t="e">
        <f t="array" ref="AL35">IF(INDEX(Data!BT:BT,$B35)=0,#N/A,INDEX(Data!BT:BT,$B35)-Data!BT$2+INDEX($A35:AK35,,MAX(ISNUMBER($D35:AK35)*COLUMN($D35:AK35))))</f>
        <v>#N/A</v>
      </c>
      <c r="AM35" s="2" t="e">
        <f t="array" ref="AM35">IF(INDEX(Data!BU:BU,$B35)=0,#N/A,INDEX(Data!BU:BU,$B35)-Data!BU$2+INDEX($A35:AL35,,MAX(ISNUMBER($D35:AL35)*COLUMN($D35:AL35))))</f>
        <v>#N/A</v>
      </c>
      <c r="AN35" s="2" t="e">
        <f t="array" ref="AN35">IF(INDEX(Data!BV:BV,$B35)=0,#N/A,INDEX(Data!BV:BV,$B35)-Data!BV$2+INDEX($A35:AM35,,MAX(ISNUMBER($D35:AM35)*COLUMN($D35:AM35))))</f>
        <v>#N/A</v>
      </c>
      <c r="AO35" s="2" t="e">
        <f t="array" ref="AO35">IF(INDEX(Data!BW:BW,$B35)=0,#N/A,INDEX(Data!BW:BW,$B35)-Data!BW$2+INDEX($A35:AN35,,MAX(ISNUMBER($D35:AN35)*COLUMN($D35:AN35))))</f>
        <v>#N/A</v>
      </c>
      <c r="AP35" s="2" t="e">
        <f t="array" ref="AP35">IF(INDEX(Data!BX:BX,$B35)=0,#N/A,INDEX(Data!BX:BX,$B35)-Data!BX$2+INDEX($A35:AO35,,MAX(ISNUMBER($D35:AO35)*COLUMN($D35:AO35))))</f>
        <v>#N/A</v>
      </c>
      <c r="AQ35" s="2" t="e">
        <f t="array" ref="AQ35">IF(INDEX(Data!BY:BY,$B35)=0,#N/A,INDEX(Data!BY:BY,$B35)-Data!BY$2+INDEX($A35:AP35,,MAX(ISNUMBER($D35:AP35)*COLUMN($D35:AP35))))</f>
        <v>#N/A</v>
      </c>
      <c r="AR35" s="2" t="e">
        <f t="array" ref="AR35">IF(INDEX(Data!BZ:BZ,$B35)=0,#N/A,INDEX(Data!BZ:BZ,$B35)-Data!BZ$2+INDEX($A35:AQ35,,MAX(ISNUMBER($D35:AQ35)*COLUMN($D35:AQ35))))</f>
        <v>#N/A</v>
      </c>
      <c r="AS35" s="2" t="e">
        <f t="array" ref="AS35">IF(INDEX(Data!CA:CA,$B35)=0,#N/A,INDEX(Data!CA:CA,$B35)-Data!CA$2+INDEX($A35:AR35,,MAX(ISNUMBER($D35:AR35)*COLUMN($D35:AR35))))</f>
        <v>#N/A</v>
      </c>
      <c r="AT35" s="2" t="e">
        <f t="array" ref="AT35">IF(INDEX(Data!CB:CB,$B35)=0,#N/A,INDEX(Data!CB:CB,$B35)-Data!CB$2+INDEX($A35:AS35,,MAX(ISNUMBER($D35:AS35)*COLUMN($D35:AS35))))</f>
        <v>#N/A</v>
      </c>
      <c r="AU35" s="2" t="e">
        <f t="array" ref="AU35">IF(INDEX(Data!CC:CC,$B35)=0,#N/A,INDEX(Data!CC:CC,$B35)-Data!CC$2+INDEX($A35:AT35,,MAX(ISNUMBER($D35:AT35)*COLUMN($D35:AT35))))</f>
        <v>#N/A</v>
      </c>
      <c r="AV35" s="2" t="e">
        <f t="array" ref="AV35">IF(INDEX(Data!CD:CD,$B35)=0,#N/A,INDEX(Data!CD:CD,$B35)-Data!CD$2+INDEX($A35:AU35,,MAX(ISNUMBER($D35:AU35)*COLUMN($D35:AU35))))</f>
        <v>#N/A</v>
      </c>
      <c r="AW35" s="2" t="e">
        <f t="array" ref="AW35">IF(INDEX(Data!CE:CE,$B35)=0,#N/A,INDEX(Data!CE:CE,$B35)-Data!CE$2+INDEX($A35:AV35,,MAX(ISNUMBER($D35:AV35)*COLUMN($D35:AV35))))</f>
        <v>#N/A</v>
      </c>
      <c r="AX35" s="2" t="e">
        <f t="array" ref="AX35">IF(INDEX(Data!CF:CF,$B35)=0,#N/A,INDEX(Data!CF:CF,$B35)-Data!CF$2+INDEX($A35:AW35,,MAX(ISNUMBER($D35:AW35)*COLUMN($D35:AW35))))</f>
        <v>#N/A</v>
      </c>
      <c r="AY35" s="2" t="e">
        <f t="array" ref="AY35">IF(INDEX(Data!CG:CG,$B35)=0,#N/A,INDEX(Data!CG:CG,$B35)-Data!CG$2+INDEX($A35:AX35,,MAX(ISNUMBER($D35:AX35)*COLUMN($D35:AX35))))</f>
        <v>#N/A</v>
      </c>
      <c r="AZ35" s="2" t="e">
        <f t="array" ref="AZ35">IF(INDEX(Data!CH:CH,$B35)=0,#N/A,INDEX(Data!CH:CH,$B35)-Data!CH$2+INDEX($A35:AY35,,MAX(ISNUMBER($D35:AY35)*COLUMN($D35:AY35))))</f>
        <v>#N/A</v>
      </c>
      <c r="BA35" s="2" t="e">
        <f t="array" ref="BA35">IF(INDEX(Data!CI:CI,$B35)=0,#N/A,INDEX(Data!CI:CI,$B35)-Data!CI$2+INDEX($A35:AZ35,,MAX(ISNUMBER($D35:AZ35)*COLUMN($D35:AZ35))))</f>
        <v>#N/A</v>
      </c>
      <c r="BB35" s="2" t="e">
        <f t="array" ref="BB35">IF(INDEX(Data!CJ:CJ,$B35)=0,#N/A,INDEX(Data!CJ:CJ,$B35)-Data!CJ$2+INDEX($A35:BA35,,MAX(ISNUMBER($D35:BA35)*COLUMN($D35:BA35))))</f>
        <v>#N/A</v>
      </c>
      <c r="BC35" s="2" t="e">
        <f t="array" ref="BC35">IF(INDEX(Data!CK:CK,$B35)=0,#N/A,INDEX(Data!CK:CK,$B35)-Data!CK$2+INDEX($A35:BB35,,MAX(ISNUMBER($D35:BB35)*COLUMN($D35:BB35))))</f>
        <v>#N/A</v>
      </c>
      <c r="BD35" s="2" t="e">
        <f t="array" ref="BD35">IF(INDEX(Data!CL:CL,$B35)=0,#N/A,INDEX(Data!CL:CL,$B35)-Data!CL$2+INDEX($A35:BC35,,MAX(ISNUMBER($D35:BC35)*COLUMN($D35:BC35))))</f>
        <v>#N/A</v>
      </c>
      <c r="BE35" s="2" t="e">
        <f t="array" ref="BE35">IF(INDEX(Data!CM:CM,$B35)=0,#N/A,INDEX(Data!CM:CM,$B35)-Data!CM$2+INDEX($A35:BD35,,MAX(ISNUMBER($D35:BD35)*COLUMN($D35:BD35))))</f>
        <v>#N/A</v>
      </c>
      <c r="BF35" s="2" t="e">
        <f t="array" ref="BF35">IF(INDEX(Data!CN:CN,$B35)=0,#N/A,INDEX(Data!CN:CN,$B35)-Data!CN$2+INDEX($A35:BE35,,MAX(ISNUMBER($D35:BE35)*COLUMN($D35:BE35))))</f>
        <v>#N/A</v>
      </c>
      <c r="BG35" s="2" t="e">
        <f t="array" ref="BG35">IF(INDEX(Data!CO:CO,$B35)=0,#N/A,INDEX(Data!CO:CO,$B35)-Data!CO$2+INDEX($A35:BF35,,MAX(ISNUMBER($D35:BF35)*COLUMN($D35:BF35))))</f>
        <v>#N/A</v>
      </c>
      <c r="BH35" s="2" t="e">
        <f t="array" ref="BH35">IF(INDEX(Data!CP:CP,$B35)=0,#N/A,INDEX(Data!CP:CP,$B35)-Data!CP$2+INDEX($A35:BG35,,MAX(ISNUMBER($D35:BG35)*COLUMN($D35:BG35))))</f>
        <v>#N/A</v>
      </c>
      <c r="BI35" s="2" t="e">
        <f t="array" ref="BI35">IF(INDEX(Data!CQ:CQ,$B35)=0,#N/A,INDEX(Data!CQ:CQ,$B35)-Data!CQ$2+INDEX($A35:BH35,,MAX(ISNUMBER($D35:BH35)*COLUMN($D35:BH35))))</f>
        <v>#N/A</v>
      </c>
      <c r="BJ35" s="2" t="e">
        <f t="array" ref="BJ35">IF(INDEX(Data!CR:CR,$B35)=0,#N/A,INDEX(Data!CR:CR,$B35)-Data!CR$2+INDEX($A35:BI35,,MAX(ISNUMBER($D35:BI35)*COLUMN($D35:BI35))))</f>
        <v>#N/A</v>
      </c>
      <c r="BK35" s="2" t="e">
        <f t="array" ref="BK35">IF(INDEX(Data!CS:CS,$B35)=0,#N/A,INDEX(Data!CS:CS,$B35)-Data!CS$2+INDEX($A35:BJ35,,MAX(ISNUMBER($D35:BJ35)*COLUMN($D35:BJ35))))</f>
        <v>#N/A</v>
      </c>
      <c r="BL35" s="2" t="e">
        <f t="array" ref="BL35">IF(INDEX(Data!CT:CT,$B35)=0,#N/A,INDEX(Data!CT:CT,$B35)-Data!CT$2+INDEX($A35:BK35,,MAX(ISNUMBER($D35:BK35)*COLUMN($D35:BK35))))</f>
        <v>#N/A</v>
      </c>
      <c r="BM35" s="2" t="e">
        <f t="array" ref="BM35">IF(INDEX(Data!CU:CU,$B35)=0,#N/A,INDEX(Data!CU:CU,$B35)-Data!CU$2+INDEX($A35:BL35,,MAX(ISNUMBER($D35:BL35)*COLUMN($D35:BL35))))</f>
        <v>#N/A</v>
      </c>
      <c r="BN35" s="2" t="e">
        <f t="array" ref="BN35">IF(INDEX(Data!CV:CV,$B35)=0,#N/A,INDEX(Data!CV:CV,$B35)-Data!CV$2+INDEX($A35:BM35,,MAX(ISNUMBER($D35:BM35)*COLUMN($D35:BM35))))</f>
        <v>#N/A</v>
      </c>
      <c r="BO35" s="2" t="e">
        <f t="array" ref="BO35">IF(INDEX(Data!CW:CW,$B35)=0,#N/A,INDEX(Data!CW:CW,$B35)-Data!CW$2+INDEX($A35:BN35,,MAX(ISNUMBER($D35:BN35)*COLUMN($D35:BN35))))</f>
        <v>#N/A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Tommy Vacca</v>
      </c>
      <c r="B36" s="2">
        <f>MATCH(A36,Data!AJ:AJ,0)</f>
        <v>104</v>
      </c>
      <c r="C36" s="2">
        <f ca="1">COUNTIF(OFFSET(Data!$AM$1:$DC$71,B36-1,0,1),"&gt;0")</f>
        <v>28</v>
      </c>
      <c r="D36" s="2">
        <v>0</v>
      </c>
      <c r="E36" s="2">
        <f t="array" ref="E36">IF(INDEX(Data!AM:AM,$B36)=0,#N/A,INDEX(Data!AM:AM,$B36)-Data!AM$2+INDEX($A36:D36,,MAX(ISNUMBER($D36:D36)*COLUMN($D36:D36))))</f>
        <v>1</v>
      </c>
      <c r="F36" s="2">
        <f t="array" ref="F36">IF(INDEX(Data!AN:AN,$B36)=0,#N/A,INDEX(Data!AN:AN,$B36)-Data!AN$2+INDEX($A36:E36,,MAX(ISNUMBER($D36:E36)*COLUMN($D36:E36))))</f>
        <v>3</v>
      </c>
      <c r="G36" s="2">
        <f t="array" ref="G36">IF(INDEX(Data!AO:AO,$B36)=0,#N/A,INDEX(Data!AO:AO,$B36)-Data!AO$2+INDEX($A36:F36,,MAX(ISNUMBER($D36:F36)*COLUMN($D36:F36))))</f>
        <v>3</v>
      </c>
      <c r="H36" s="2">
        <f t="array" ref="H36">IF(INDEX(Data!AP:AP,$B36)=0,#N/A,INDEX(Data!AP:AP,$B36)-Data!AP$2+INDEX($A36:G36,,MAX(ISNUMBER($D36:G36)*COLUMN($D36:G36))))</f>
        <v>4</v>
      </c>
      <c r="I36" s="2">
        <f t="array" ref="I36">IF(INDEX(Data!AQ:AQ,$B36)=0,#N/A,INDEX(Data!AQ:AQ,$B36)-Data!AQ$2+INDEX($A36:H36,,MAX(ISNUMBER($D36:H36)*COLUMN($D36:H36))))</f>
        <v>5</v>
      </c>
      <c r="J36" s="2">
        <f t="array" ref="J36">IF(INDEX(Data!AR:AR,$B36)=0,#N/A,INDEX(Data!AR:AR,$B36)-Data!AR$2+INDEX($A36:I36,,MAX(ISNUMBER($D36:I36)*COLUMN($D36:I36))))</f>
        <v>5</v>
      </c>
      <c r="K36" s="2">
        <f t="array" ref="K36">IF(INDEX(Data!AS:AS,$B36)=0,#N/A,INDEX(Data!AS:AS,$B36)-Data!AS$2+INDEX($A36:J36,,MAX(ISNUMBER($D36:J36)*COLUMN($D36:J36))))</f>
        <v>4</v>
      </c>
      <c r="L36" s="2">
        <f t="array" ref="L36">IF(INDEX(Data!AT:AT,$B36)=0,#N/A,INDEX(Data!AT:AT,$B36)-Data!AT$2+INDEX($A36:K36,,MAX(ISNUMBER($D36:K36)*COLUMN($D36:K36))))</f>
        <v>3</v>
      </c>
      <c r="M36" s="2">
        <f t="array" ref="M36">IF(INDEX(Data!AU:AU,$B36)=0,#N/A,INDEX(Data!AU:AU,$B36)-Data!AU$2+INDEX($A36:L36,,MAX(ISNUMBER($D36:L36)*COLUMN($D36:L36))))</f>
        <v>3</v>
      </c>
      <c r="N36" s="2">
        <f t="array" ref="N36">IF(INDEX(Data!AV:AV,$B36)=0,#N/A,INDEX(Data!AV:AV,$B36)-Data!AV$2+INDEX($A36:M36,,MAX(ISNUMBER($D36:M36)*COLUMN($D36:M36))))</f>
        <v>3</v>
      </c>
      <c r="O36" s="2">
        <f t="array" ref="O36">IF(INDEX(Data!AW:AW,$B36)=0,#N/A,INDEX(Data!AW:AW,$B36)-Data!AW$2+INDEX($A36:N36,,MAX(ISNUMBER($D36:N36)*COLUMN($D36:N36))))</f>
        <v>3</v>
      </c>
      <c r="P36" s="2">
        <f t="array" ref="P36">IF(INDEX(Data!AX:AX,$B36)=0,#N/A,INDEX(Data!AX:AX,$B36)-Data!AX$2+INDEX($A36:O36,,MAX(ISNUMBER($D36:O36)*COLUMN($D36:O36))))</f>
        <v>3</v>
      </c>
      <c r="Q36" s="2">
        <f t="array" ref="Q36">IF(INDEX(Data!AY:AY,$B36)=0,#N/A,INDEX(Data!AY:AY,$B36)-Data!AY$2+INDEX($A36:P36,,MAX(ISNUMBER($D36:P36)*COLUMN($D36:P36))))</f>
        <v>6</v>
      </c>
      <c r="R36" s="2">
        <f t="array" ref="R36">IF(INDEX(Data!AZ:AZ,$B36)=0,#N/A,INDEX(Data!AZ:AZ,$B36)-Data!AZ$2+INDEX($A36:Q36,,MAX(ISNUMBER($D36:Q36)*COLUMN($D36:Q36))))</f>
        <v>7</v>
      </c>
      <c r="S36" s="2">
        <f t="array" ref="S36">IF(INDEX(Data!BA:BA,$B36)=0,#N/A,INDEX(Data!BA:BA,$B36)-Data!BA$2+INDEX($A36:R36,,MAX(ISNUMBER($D36:R36)*COLUMN($D36:R36))))</f>
        <v>7</v>
      </c>
      <c r="T36" s="2">
        <f t="array" ref="T36">IF(INDEX(Data!BB:BB,$B36)=0,#N/A,INDEX(Data!BB:BB,$B36)-Data!BB$2+INDEX($A36:S36,,MAX(ISNUMBER($D36:S36)*COLUMN($D36:S36))))</f>
        <v>7</v>
      </c>
      <c r="U36" s="2">
        <f t="array" ref="U36">IF(INDEX(Data!BC:BC,$B36)=0,#N/A,INDEX(Data!BC:BC,$B36)-Data!BC$2+INDEX($A36:T36,,MAX(ISNUMBER($D36:T36)*COLUMN($D36:T36))))</f>
        <v>8</v>
      </c>
      <c r="V36" s="2">
        <f t="array" ref="V36">IF(INDEX(Data!BD:BD,$B36)=0,#N/A,INDEX(Data!BD:BD,$B36)-Data!BD$2+INDEX($A36:U36,,MAX(ISNUMBER($D36:U36)*COLUMN($D36:U36))))</f>
        <v>8</v>
      </c>
      <c r="W36" s="2">
        <f t="array" ref="W36">IF(INDEX(Data!BE:BE,$B36)=0,#N/A,INDEX(Data!BE:BE,$B36)-Data!BE$2+INDEX($A36:V36,,MAX(ISNUMBER($D36:V36)*COLUMN($D36:V36))))</f>
        <v>8</v>
      </c>
      <c r="X36" s="2">
        <f t="array" ref="X36">IF(INDEX(Data!BF:BF,$B36)=0,#N/A,INDEX(Data!BF:BF,$B36)-Data!BF$2+INDEX($A36:W36,,MAX(ISNUMBER($D36:W36)*COLUMN($D36:W36))))</f>
        <v>8</v>
      </c>
      <c r="Y36" s="2">
        <f t="array" ref="Y36">IF(INDEX(Data!BG:BG,$B36)=0,#N/A,INDEX(Data!BG:BG,$B36)-Data!BG$2+INDEX($A36:X36,,MAX(ISNUMBER($D36:X36)*COLUMN($D36:X36))))</f>
        <v>8</v>
      </c>
      <c r="Z36" s="2">
        <f t="array" ref="Z36">IF(INDEX(Data!BH:BH,$B36)=0,#N/A,INDEX(Data!BH:BH,$B36)-Data!BH$2+INDEX($A36:Y36,,MAX(ISNUMBER($D36:Y36)*COLUMN($D36:Y36))))</f>
        <v>8</v>
      </c>
      <c r="AA36" s="2">
        <f t="array" ref="AA36">IF(INDEX(Data!BI:BI,$B36)=0,#N/A,INDEX(Data!BI:BI,$B36)-Data!BI$2+INDEX($A36:Z36,,MAX(ISNUMBER($D36:Z36)*COLUMN($D36:Z36))))</f>
        <v>8</v>
      </c>
      <c r="AB36" s="2">
        <f t="array" ref="AB36">IF(INDEX(Data!BJ:BJ,$B36)=0,#N/A,INDEX(Data!BJ:BJ,$B36)-Data!BJ$2+INDEX($A36:AA36,,MAX(ISNUMBER($D36:AA36)*COLUMN($D36:AA36))))</f>
        <v>8</v>
      </c>
      <c r="AC36" s="2">
        <f t="array" ref="AC36">IF(INDEX(Data!BK:BK,$B36)=0,#N/A,INDEX(Data!BK:BK,$B36)-Data!BK$2+INDEX($A36:AB36,,MAX(ISNUMBER($D36:AB36)*COLUMN($D36:AB36))))</f>
        <v>8</v>
      </c>
      <c r="AD36" s="2">
        <f t="array" ref="AD36">IF(INDEX(Data!BL:BL,$B36)=0,#N/A,INDEX(Data!BL:BL,$B36)-Data!BL$2+INDEX($A36:AC36,,MAX(ISNUMBER($D36:AC36)*COLUMN($D36:AC36))))</f>
        <v>8</v>
      </c>
      <c r="AE36" s="2">
        <f t="array" ref="AE36">IF(INDEX(Data!BM:BM,$B36)=0,#N/A,INDEX(Data!BM:BM,$B36)-Data!BM$2+INDEX($A36:AD36,,MAX(ISNUMBER($D36:AD36)*COLUMN($D36:AD36))))</f>
        <v>10</v>
      </c>
      <c r="AF36" s="2">
        <f t="array" ref="AF36">IF(INDEX(Data!BN:BN,$B36)=0,#N/A,INDEX(Data!BN:BN,$B36)-Data!BN$2+INDEX($A36:AE36,,MAX(ISNUMBER($D36:AE36)*COLUMN($D36:AE36))))</f>
        <v>11</v>
      </c>
      <c r="AG36" s="2" t="e">
        <f t="array" ref="AG36">IF(INDEX(Data!BO:BO,$B36)=0,#N/A,INDEX(Data!BO:BO,$B36)-Data!BO$2+INDEX($A36:AF36,,MAX(ISNUMBER($D36:AF36)*COLUMN($D36:AF36))))</f>
        <v>#N/A</v>
      </c>
      <c r="AH36" s="2" t="e">
        <f t="array" ref="AH36">IF(INDEX(Data!BP:BP,$B36)=0,#N/A,INDEX(Data!BP:BP,$B36)-Data!BP$2+INDEX($A36:AG36,,MAX(ISNUMBER($D36:AG36)*COLUMN($D36:AG36))))</f>
        <v>#N/A</v>
      </c>
      <c r="AI36" s="2" t="e">
        <f t="array" ref="AI36">IF(INDEX(Data!BQ:BQ,$B36)=0,#N/A,INDEX(Data!BQ:BQ,$B36)-Data!BQ$2+INDEX($A36:AH36,,MAX(ISNUMBER($D36:AH36)*COLUMN($D36:AH36))))</f>
        <v>#N/A</v>
      </c>
      <c r="AJ36" s="2" t="e">
        <f t="array" ref="AJ36">IF(INDEX(Data!BR:BR,$B36)=0,#N/A,INDEX(Data!BR:BR,$B36)-Data!BR$2+INDEX($A36:AI36,,MAX(ISNUMBER($D36:AI36)*COLUMN($D36:AI36))))</f>
        <v>#N/A</v>
      </c>
      <c r="AK36" s="2" t="e">
        <f t="array" ref="AK36">IF(INDEX(Data!BS:BS,$B36)=0,#N/A,INDEX(Data!BS:BS,$B36)-Data!BS$2+INDEX($A36:AJ36,,MAX(ISNUMBER($D36:AJ36)*COLUMN($D36:AJ36))))</f>
        <v>#N/A</v>
      </c>
      <c r="AL36" s="2" t="e">
        <f t="array" ref="AL36">IF(INDEX(Data!BT:BT,$B36)=0,#N/A,INDEX(Data!BT:BT,$B36)-Data!BT$2+INDEX($A36:AK36,,MAX(ISNUMBER($D36:AK36)*COLUMN($D36:AK36))))</f>
        <v>#N/A</v>
      </c>
      <c r="AM36" s="2" t="e">
        <f t="array" ref="AM36">IF(INDEX(Data!BU:BU,$B36)=0,#N/A,INDEX(Data!BU:BU,$B36)-Data!BU$2+INDEX($A36:AL36,,MAX(ISNUMBER($D36:AL36)*COLUMN($D36:AL36))))</f>
        <v>#N/A</v>
      </c>
      <c r="AN36" s="2" t="e">
        <f t="array" ref="AN36">IF(INDEX(Data!BV:BV,$B36)=0,#N/A,INDEX(Data!BV:BV,$B36)-Data!BV$2+INDEX($A36:AM36,,MAX(ISNUMBER($D36:AM36)*COLUMN($D36:AM36))))</f>
        <v>#N/A</v>
      </c>
      <c r="AO36" s="2" t="e">
        <f t="array" ref="AO36">IF(INDEX(Data!BW:BW,$B36)=0,#N/A,INDEX(Data!BW:BW,$B36)-Data!BW$2+INDEX($A36:AN36,,MAX(ISNUMBER($D36:AN36)*COLUMN($D36:AN36))))</f>
        <v>#N/A</v>
      </c>
      <c r="AP36" s="2" t="e">
        <f t="array" ref="AP36">IF(INDEX(Data!BX:BX,$B36)=0,#N/A,INDEX(Data!BX:BX,$B36)-Data!BX$2+INDEX($A36:AO36,,MAX(ISNUMBER($D36:AO36)*COLUMN($D36:AO36))))</f>
        <v>#N/A</v>
      </c>
      <c r="AQ36" s="2" t="e">
        <f t="array" ref="AQ36">IF(INDEX(Data!BY:BY,$B36)=0,#N/A,INDEX(Data!BY:BY,$B36)-Data!BY$2+INDEX($A36:AP36,,MAX(ISNUMBER($D36:AP36)*COLUMN($D36:AP36))))</f>
        <v>#N/A</v>
      </c>
      <c r="AR36" s="2" t="e">
        <f t="array" ref="AR36">IF(INDEX(Data!BZ:BZ,$B36)=0,#N/A,INDEX(Data!BZ:BZ,$B36)-Data!BZ$2+INDEX($A36:AQ36,,MAX(ISNUMBER($D36:AQ36)*COLUMN($D36:AQ36))))</f>
        <v>#N/A</v>
      </c>
      <c r="AS36" s="2" t="e">
        <f t="array" ref="AS36">IF(INDEX(Data!CA:CA,$B36)=0,#N/A,INDEX(Data!CA:CA,$B36)-Data!CA$2+INDEX($A36:AR36,,MAX(ISNUMBER($D36:AR36)*COLUMN($D36:AR36))))</f>
        <v>#N/A</v>
      </c>
      <c r="AT36" s="2" t="e">
        <f t="array" ref="AT36">IF(INDEX(Data!CB:CB,$B36)=0,#N/A,INDEX(Data!CB:CB,$B36)-Data!CB$2+INDEX($A36:AS36,,MAX(ISNUMBER($D36:AS36)*COLUMN($D36:AS36))))</f>
        <v>#N/A</v>
      </c>
      <c r="AU36" s="2" t="e">
        <f t="array" ref="AU36">IF(INDEX(Data!CC:CC,$B36)=0,#N/A,INDEX(Data!CC:CC,$B36)-Data!CC$2+INDEX($A36:AT36,,MAX(ISNUMBER($D36:AT36)*COLUMN($D36:AT36))))</f>
        <v>#N/A</v>
      </c>
      <c r="AV36" s="2" t="e">
        <f t="array" ref="AV36">IF(INDEX(Data!CD:CD,$B36)=0,#N/A,INDEX(Data!CD:CD,$B36)-Data!CD$2+INDEX($A36:AU36,,MAX(ISNUMBER($D36:AU36)*COLUMN($D36:AU36))))</f>
        <v>#N/A</v>
      </c>
      <c r="AW36" s="2" t="e">
        <f t="array" ref="AW36">IF(INDEX(Data!CE:CE,$B36)=0,#N/A,INDEX(Data!CE:CE,$B36)-Data!CE$2+INDEX($A36:AV36,,MAX(ISNUMBER($D36:AV36)*COLUMN($D36:AV36))))</f>
        <v>#N/A</v>
      </c>
      <c r="AX36" s="2" t="e">
        <f t="array" ref="AX36">IF(INDEX(Data!CF:CF,$B36)=0,#N/A,INDEX(Data!CF:CF,$B36)-Data!CF$2+INDEX($A36:AW36,,MAX(ISNUMBER($D36:AW36)*COLUMN($D36:AW36))))</f>
        <v>#N/A</v>
      </c>
      <c r="AY36" s="2" t="e">
        <f t="array" ref="AY36">IF(INDEX(Data!CG:CG,$B36)=0,#N/A,INDEX(Data!CG:CG,$B36)-Data!CG$2+INDEX($A36:AX36,,MAX(ISNUMBER($D36:AX36)*COLUMN($D36:AX36))))</f>
        <v>#N/A</v>
      </c>
      <c r="AZ36" s="2" t="e">
        <f t="array" ref="AZ36">IF(INDEX(Data!CH:CH,$B36)=0,#N/A,INDEX(Data!CH:CH,$B36)-Data!CH$2+INDEX($A36:AY36,,MAX(ISNUMBER($D36:AY36)*COLUMN($D36:AY36))))</f>
        <v>#N/A</v>
      </c>
      <c r="BA36" s="2" t="e">
        <f t="array" ref="BA36">IF(INDEX(Data!CI:CI,$B36)=0,#N/A,INDEX(Data!CI:CI,$B36)-Data!CI$2+INDEX($A36:AZ36,,MAX(ISNUMBER($D36:AZ36)*COLUMN($D36:AZ36))))</f>
        <v>#N/A</v>
      </c>
      <c r="BB36" s="2" t="e">
        <f t="array" ref="BB36">IF(INDEX(Data!CJ:CJ,$B36)=0,#N/A,INDEX(Data!CJ:CJ,$B36)-Data!CJ$2+INDEX($A36:BA36,,MAX(ISNUMBER($D36:BA36)*COLUMN($D36:BA36))))</f>
        <v>#N/A</v>
      </c>
      <c r="BC36" s="2" t="e">
        <f t="array" ref="BC36">IF(INDEX(Data!CK:CK,$B36)=0,#N/A,INDEX(Data!CK:CK,$B36)-Data!CK$2+INDEX($A36:BB36,,MAX(ISNUMBER($D36:BB36)*COLUMN($D36:BB36))))</f>
        <v>#N/A</v>
      </c>
      <c r="BD36" s="2" t="e">
        <f t="array" ref="BD36">IF(INDEX(Data!CL:CL,$B36)=0,#N/A,INDEX(Data!CL:CL,$B36)-Data!CL$2+INDEX($A36:BC36,,MAX(ISNUMBER($D36:BC36)*COLUMN($D36:BC36))))</f>
        <v>#N/A</v>
      </c>
      <c r="BE36" s="2" t="e">
        <f t="array" ref="BE36">IF(INDEX(Data!CM:CM,$B36)=0,#N/A,INDEX(Data!CM:CM,$B36)-Data!CM$2+INDEX($A36:BD36,,MAX(ISNUMBER($D36:BD36)*COLUMN($D36:BD36))))</f>
        <v>#N/A</v>
      </c>
      <c r="BF36" s="2" t="e">
        <f t="array" ref="BF36">IF(INDEX(Data!CN:CN,$B36)=0,#N/A,INDEX(Data!CN:CN,$B36)-Data!CN$2+INDEX($A36:BE36,,MAX(ISNUMBER($D36:BE36)*COLUMN($D36:BE36))))</f>
        <v>#N/A</v>
      </c>
      <c r="BG36" s="2" t="e">
        <f t="array" ref="BG36">IF(INDEX(Data!CO:CO,$B36)=0,#N/A,INDEX(Data!CO:CO,$B36)-Data!CO$2+INDEX($A36:BF36,,MAX(ISNUMBER($D36:BF36)*COLUMN($D36:BF36))))</f>
        <v>#N/A</v>
      </c>
      <c r="BH36" s="2" t="e">
        <f t="array" ref="BH36">IF(INDEX(Data!CP:CP,$B36)=0,#N/A,INDEX(Data!CP:CP,$B36)-Data!CP$2+INDEX($A36:BG36,,MAX(ISNUMBER($D36:BG36)*COLUMN($D36:BG36))))</f>
        <v>#N/A</v>
      </c>
      <c r="BI36" s="2" t="e">
        <f t="array" ref="BI36">IF(INDEX(Data!CQ:CQ,$B36)=0,#N/A,INDEX(Data!CQ:CQ,$B36)-Data!CQ$2+INDEX($A36:BH36,,MAX(ISNUMBER($D36:BH36)*COLUMN($D36:BH36))))</f>
        <v>#N/A</v>
      </c>
      <c r="BJ36" s="2" t="e">
        <f t="array" ref="BJ36">IF(INDEX(Data!CR:CR,$B36)=0,#N/A,INDEX(Data!CR:CR,$B36)-Data!CR$2+INDEX($A36:BI36,,MAX(ISNUMBER($D36:BI36)*COLUMN($D36:BI36))))</f>
        <v>#N/A</v>
      </c>
      <c r="BK36" s="2" t="e">
        <f t="array" ref="BK36">IF(INDEX(Data!CS:CS,$B36)=0,#N/A,INDEX(Data!CS:CS,$B36)-Data!CS$2+INDEX($A36:BJ36,,MAX(ISNUMBER($D36:BJ36)*COLUMN($D36:BJ36))))</f>
        <v>#N/A</v>
      </c>
      <c r="BL36" s="2" t="e">
        <f t="array" ref="BL36">IF(INDEX(Data!CT:CT,$B36)=0,#N/A,INDEX(Data!CT:CT,$B36)-Data!CT$2+INDEX($A36:BK36,,MAX(ISNUMBER($D36:BK36)*COLUMN($D36:BK36))))</f>
        <v>#N/A</v>
      </c>
      <c r="BM36" s="2" t="e">
        <f t="array" ref="BM36">IF(INDEX(Data!CU:CU,$B36)=0,#N/A,INDEX(Data!CU:CU,$B36)-Data!CU$2+INDEX($A36:BL36,,MAX(ISNUMBER($D36:BL36)*COLUMN($D36:BL36))))</f>
        <v>#N/A</v>
      </c>
      <c r="BN36" s="2" t="e">
        <f t="array" ref="BN36">IF(INDEX(Data!CV:CV,$B36)=0,#N/A,INDEX(Data!CV:CV,$B36)-Data!CV$2+INDEX($A36:BM36,,MAX(ISNUMBER($D36:BM36)*COLUMN($D36:BM36))))</f>
        <v>#N/A</v>
      </c>
      <c r="BO36" s="2" t="e">
        <f t="array" ref="BO36">IF(INDEX(Data!CW:CW,$B36)=0,#N/A,INDEX(Data!CW:CW,$B36)-Data!CW$2+INDEX($A36:BN36,,MAX(ISNUMBER($D36:BN36)*COLUMN($D36:BN36))))</f>
        <v>#N/A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 t="str">
        <f>Data!AJ105</f>
        <v>Adam Schneiter</v>
      </c>
      <c r="B37" s="2">
        <f>MATCH(A37,Data!AJ:AJ,0)</f>
        <v>105</v>
      </c>
      <c r="C37" s="2">
        <f ca="1">COUNTIF(OFFSET(Data!$AM$1:$DC$71,B37-1,0,1),"&gt;0")</f>
        <v>28</v>
      </c>
      <c r="D37" s="2">
        <v>0</v>
      </c>
      <c r="E37" s="2">
        <f t="array" ref="E37">IF(INDEX(Data!AM:AM,$B37)=0,#N/A,INDEX(Data!AM:AM,$B37)-Data!AM$2+INDEX($A37:D37,,MAX(ISNUMBER($D37:D37)*COLUMN($D37:D37))))</f>
        <v>0</v>
      </c>
      <c r="F37" s="2">
        <f t="array" ref="F37">IF(INDEX(Data!AN:AN,$B37)=0,#N/A,INDEX(Data!AN:AN,$B37)-Data!AN$2+INDEX($A37:E37,,MAX(ISNUMBER($D37:E37)*COLUMN($D37:E37))))</f>
        <v>0</v>
      </c>
      <c r="G37" s="2">
        <f t="array" ref="G37">IF(INDEX(Data!AO:AO,$B37)=0,#N/A,INDEX(Data!AO:AO,$B37)-Data!AO$2+INDEX($A37:F37,,MAX(ISNUMBER($D37:F37)*COLUMN($D37:F37))))</f>
        <v>1</v>
      </c>
      <c r="H37" s="2">
        <f t="array" ref="H37">IF(INDEX(Data!AP:AP,$B37)=0,#N/A,INDEX(Data!AP:AP,$B37)-Data!AP$2+INDEX($A37:G37,,MAX(ISNUMBER($D37:G37)*COLUMN($D37:G37))))</f>
        <v>2</v>
      </c>
      <c r="I37" s="2">
        <f t="array" ref="I37">IF(INDEX(Data!AQ:AQ,$B37)=0,#N/A,INDEX(Data!AQ:AQ,$B37)-Data!AQ$2+INDEX($A37:H37,,MAX(ISNUMBER($D37:H37)*COLUMN($D37:H37))))</f>
        <v>3</v>
      </c>
      <c r="J37" s="2">
        <f t="array" ref="J37">IF(INDEX(Data!AR:AR,$B37)=0,#N/A,INDEX(Data!AR:AR,$B37)-Data!AR$2+INDEX($A37:I37,,MAX(ISNUMBER($D37:I37)*COLUMN($D37:I37))))</f>
        <v>3</v>
      </c>
      <c r="K37" s="2">
        <f t="array" ref="K37">IF(INDEX(Data!AS:AS,$B37)=0,#N/A,INDEX(Data!AS:AS,$B37)-Data!AS$2+INDEX($A37:J37,,MAX(ISNUMBER($D37:J37)*COLUMN($D37:J37))))</f>
        <v>3</v>
      </c>
      <c r="L37" s="2">
        <f t="array" ref="L37">IF(INDEX(Data!AT:AT,$B37)=0,#N/A,INDEX(Data!AT:AT,$B37)-Data!AT$2+INDEX($A37:K37,,MAX(ISNUMBER($D37:K37)*COLUMN($D37:K37))))</f>
        <v>3</v>
      </c>
      <c r="M37" s="2">
        <f t="array" ref="M37">IF(INDEX(Data!AU:AU,$B37)=0,#N/A,INDEX(Data!AU:AU,$B37)-Data!AU$2+INDEX($A37:L37,,MAX(ISNUMBER($D37:L37)*COLUMN($D37:L37))))</f>
        <v>3</v>
      </c>
      <c r="N37" s="2">
        <f t="array" ref="N37">IF(INDEX(Data!AV:AV,$B37)=0,#N/A,INDEX(Data!AV:AV,$B37)-Data!AV$2+INDEX($A37:M37,,MAX(ISNUMBER($D37:M37)*COLUMN($D37:M37))))</f>
        <v>3</v>
      </c>
      <c r="O37" s="2">
        <f t="array" ref="O37">IF(INDEX(Data!AW:AW,$B37)=0,#N/A,INDEX(Data!AW:AW,$B37)-Data!AW$2+INDEX($A37:N37,,MAX(ISNUMBER($D37:N37)*COLUMN($D37:N37))))</f>
        <v>3</v>
      </c>
      <c r="P37" s="2">
        <f t="array" ref="P37">IF(INDEX(Data!AX:AX,$B37)=0,#N/A,INDEX(Data!AX:AX,$B37)-Data!AX$2+INDEX($A37:O37,,MAX(ISNUMBER($D37:O37)*COLUMN($D37:O37))))</f>
        <v>3</v>
      </c>
      <c r="Q37" s="2">
        <f t="array" ref="Q37">IF(INDEX(Data!AY:AY,$B37)=0,#N/A,INDEX(Data!AY:AY,$B37)-Data!AY$2+INDEX($A37:P37,,MAX(ISNUMBER($D37:P37)*COLUMN($D37:P37))))</f>
        <v>3</v>
      </c>
      <c r="R37" s="2">
        <f t="array" ref="R37">IF(INDEX(Data!AZ:AZ,$B37)=0,#N/A,INDEX(Data!AZ:AZ,$B37)-Data!AZ$2+INDEX($A37:Q37,,MAX(ISNUMBER($D37:Q37)*COLUMN($D37:Q37))))</f>
        <v>4</v>
      </c>
      <c r="S37" s="2">
        <f t="array" ref="S37">IF(INDEX(Data!BA:BA,$B37)=0,#N/A,INDEX(Data!BA:BA,$B37)-Data!BA$2+INDEX($A37:R37,,MAX(ISNUMBER($D37:R37)*COLUMN($D37:R37))))</f>
        <v>5</v>
      </c>
      <c r="T37" s="2">
        <f t="array" ref="T37">IF(INDEX(Data!BB:BB,$B37)=0,#N/A,INDEX(Data!BB:BB,$B37)-Data!BB$2+INDEX($A37:S37,,MAX(ISNUMBER($D37:S37)*COLUMN($D37:S37))))</f>
        <v>5</v>
      </c>
      <c r="U37" s="2">
        <f t="array" ref="U37">IF(INDEX(Data!BC:BC,$B37)=0,#N/A,INDEX(Data!BC:BC,$B37)-Data!BC$2+INDEX($A37:T37,,MAX(ISNUMBER($D37:T37)*COLUMN($D37:T37))))</f>
        <v>6</v>
      </c>
      <c r="V37" s="2">
        <f t="array" ref="V37">IF(INDEX(Data!BD:BD,$B37)=0,#N/A,INDEX(Data!BD:BD,$B37)-Data!BD$2+INDEX($A37:U37,,MAX(ISNUMBER($D37:U37)*COLUMN($D37:U37))))</f>
        <v>6</v>
      </c>
      <c r="W37" s="2">
        <f t="array" ref="W37">IF(INDEX(Data!BE:BE,$B37)=0,#N/A,INDEX(Data!BE:BE,$B37)-Data!BE$2+INDEX($A37:V37,,MAX(ISNUMBER($D37:V37)*COLUMN($D37:V37))))</f>
        <v>6</v>
      </c>
      <c r="X37" s="2">
        <f t="array" ref="X37">IF(INDEX(Data!BF:BF,$B37)=0,#N/A,INDEX(Data!BF:BF,$B37)-Data!BF$2+INDEX($A37:W37,,MAX(ISNUMBER($D37:W37)*COLUMN($D37:W37))))</f>
        <v>6</v>
      </c>
      <c r="Y37" s="2">
        <f t="array" ref="Y37">IF(INDEX(Data!BG:BG,$B37)=0,#N/A,INDEX(Data!BG:BG,$B37)-Data!BG$2+INDEX($A37:X37,,MAX(ISNUMBER($D37:X37)*COLUMN($D37:X37))))</f>
        <v>7</v>
      </c>
      <c r="Z37" s="2">
        <f t="array" ref="Z37">IF(INDEX(Data!BH:BH,$B37)=0,#N/A,INDEX(Data!BH:BH,$B37)-Data!BH$2+INDEX($A37:Y37,,MAX(ISNUMBER($D37:Y37)*COLUMN($D37:Y37))))</f>
        <v>8</v>
      </c>
      <c r="AA37" s="2">
        <f t="array" ref="AA37">IF(INDEX(Data!BI:BI,$B37)=0,#N/A,INDEX(Data!BI:BI,$B37)-Data!BI$2+INDEX($A37:Z37,,MAX(ISNUMBER($D37:Z37)*COLUMN($D37:Z37))))</f>
        <v>9</v>
      </c>
      <c r="AB37" s="2">
        <f t="array" ref="AB37">IF(INDEX(Data!BJ:BJ,$B37)=0,#N/A,INDEX(Data!BJ:BJ,$B37)-Data!BJ$2+INDEX($A37:AA37,,MAX(ISNUMBER($D37:AA37)*COLUMN($D37:AA37))))</f>
        <v>10</v>
      </c>
      <c r="AC37" s="2">
        <f t="array" ref="AC37">IF(INDEX(Data!BK:BK,$B37)=0,#N/A,INDEX(Data!BK:BK,$B37)-Data!BK$2+INDEX($A37:AB37,,MAX(ISNUMBER($D37:AB37)*COLUMN($D37:AB37))))</f>
        <v>10</v>
      </c>
      <c r="AD37" s="2">
        <f t="array" ref="AD37">IF(INDEX(Data!BL:BL,$B37)=0,#N/A,INDEX(Data!BL:BL,$B37)-Data!BL$2+INDEX($A37:AC37,,MAX(ISNUMBER($D37:AC37)*COLUMN($D37:AC37))))</f>
        <v>10</v>
      </c>
      <c r="AE37" s="2">
        <f t="array" ref="AE37">IF(INDEX(Data!BM:BM,$B37)=0,#N/A,INDEX(Data!BM:BM,$B37)-Data!BM$2+INDEX($A37:AD37,,MAX(ISNUMBER($D37:AD37)*COLUMN($D37:AD37))))</f>
        <v>11</v>
      </c>
      <c r="AF37" s="2">
        <f t="array" ref="AF37">IF(INDEX(Data!BN:BN,$B37)=0,#N/A,INDEX(Data!BN:BN,$B37)-Data!BN$2+INDEX($A37:AE37,,MAX(ISNUMBER($D37:AE37)*COLUMN($D37:AE37))))</f>
        <v>12</v>
      </c>
      <c r="AG37" s="2" t="e">
        <f t="array" ref="AG37">IF(INDEX(Data!BO:BO,$B37)=0,#N/A,INDEX(Data!BO:BO,$B37)-Data!BO$2+INDEX($A37:AF37,,MAX(ISNUMBER($D37:AF37)*COLUMN($D37:AF37))))</f>
        <v>#N/A</v>
      </c>
      <c r="AH37" s="2" t="e">
        <f t="array" ref="AH37">IF(INDEX(Data!BP:BP,$B37)=0,#N/A,INDEX(Data!BP:BP,$B37)-Data!BP$2+INDEX($A37:AG37,,MAX(ISNUMBER($D37:AG37)*COLUMN($D37:AG37))))</f>
        <v>#N/A</v>
      </c>
      <c r="AI37" s="2" t="e">
        <f t="array" ref="AI37">IF(INDEX(Data!BQ:BQ,$B37)=0,#N/A,INDEX(Data!BQ:BQ,$B37)-Data!BQ$2+INDEX($A37:AH37,,MAX(ISNUMBER($D37:AH37)*COLUMN($D37:AH37))))</f>
        <v>#N/A</v>
      </c>
      <c r="AJ37" s="2" t="e">
        <f t="array" ref="AJ37">IF(INDEX(Data!BR:BR,$B37)=0,#N/A,INDEX(Data!BR:BR,$B37)-Data!BR$2+INDEX($A37:AI37,,MAX(ISNUMBER($D37:AI37)*COLUMN($D37:AI37))))</f>
        <v>#N/A</v>
      </c>
      <c r="AK37" s="2" t="e">
        <f t="array" ref="AK37">IF(INDEX(Data!BS:BS,$B37)=0,#N/A,INDEX(Data!BS:BS,$B37)-Data!BS$2+INDEX($A37:AJ37,,MAX(ISNUMBER($D37:AJ37)*COLUMN($D37:AJ37))))</f>
        <v>#N/A</v>
      </c>
      <c r="AL37" s="2" t="e">
        <f t="array" ref="AL37">IF(INDEX(Data!BT:BT,$B37)=0,#N/A,INDEX(Data!BT:BT,$B37)-Data!BT$2+INDEX($A37:AK37,,MAX(ISNUMBER($D37:AK37)*COLUMN($D37:AK37))))</f>
        <v>#N/A</v>
      </c>
      <c r="AM37" s="2" t="e">
        <f t="array" ref="AM37">IF(INDEX(Data!BU:BU,$B37)=0,#N/A,INDEX(Data!BU:BU,$B37)-Data!BU$2+INDEX($A37:AL37,,MAX(ISNUMBER($D37:AL37)*COLUMN($D37:AL37))))</f>
        <v>#N/A</v>
      </c>
      <c r="AN37" s="2" t="e">
        <f t="array" ref="AN37">IF(INDEX(Data!BV:BV,$B37)=0,#N/A,INDEX(Data!BV:BV,$B37)-Data!BV$2+INDEX($A37:AM37,,MAX(ISNUMBER($D37:AM37)*COLUMN($D37:AM37))))</f>
        <v>#N/A</v>
      </c>
      <c r="AO37" s="2" t="e">
        <f t="array" ref="AO37">IF(INDEX(Data!BW:BW,$B37)=0,#N/A,INDEX(Data!BW:BW,$B37)-Data!BW$2+INDEX($A37:AN37,,MAX(ISNUMBER($D37:AN37)*COLUMN($D37:AN37))))</f>
        <v>#N/A</v>
      </c>
      <c r="AP37" s="2" t="e">
        <f t="array" ref="AP37">IF(INDEX(Data!BX:BX,$B37)=0,#N/A,INDEX(Data!BX:BX,$B37)-Data!BX$2+INDEX($A37:AO37,,MAX(ISNUMBER($D37:AO37)*COLUMN($D37:AO37))))</f>
        <v>#N/A</v>
      </c>
      <c r="AQ37" s="2" t="e">
        <f t="array" ref="AQ37">IF(INDEX(Data!BY:BY,$B37)=0,#N/A,INDEX(Data!BY:BY,$B37)-Data!BY$2+INDEX($A37:AP37,,MAX(ISNUMBER($D37:AP37)*COLUMN($D37:AP37))))</f>
        <v>#N/A</v>
      </c>
      <c r="AR37" s="2" t="e">
        <f t="array" ref="AR37">IF(INDEX(Data!BZ:BZ,$B37)=0,#N/A,INDEX(Data!BZ:BZ,$B37)-Data!BZ$2+INDEX($A37:AQ37,,MAX(ISNUMBER($D37:AQ37)*COLUMN($D37:AQ37))))</f>
        <v>#N/A</v>
      </c>
      <c r="AS37" s="2" t="e">
        <f t="array" ref="AS37">IF(INDEX(Data!CA:CA,$B37)=0,#N/A,INDEX(Data!CA:CA,$B37)-Data!CA$2+INDEX($A37:AR37,,MAX(ISNUMBER($D37:AR37)*COLUMN($D37:AR37))))</f>
        <v>#N/A</v>
      </c>
      <c r="AT37" s="2" t="e">
        <f t="array" ref="AT37">IF(INDEX(Data!CB:CB,$B37)=0,#N/A,INDEX(Data!CB:CB,$B37)-Data!CB$2+INDEX($A37:AS37,,MAX(ISNUMBER($D37:AS37)*COLUMN($D37:AS37))))</f>
        <v>#N/A</v>
      </c>
      <c r="AU37" s="2" t="e">
        <f t="array" ref="AU37">IF(INDEX(Data!CC:CC,$B37)=0,#N/A,INDEX(Data!CC:CC,$B37)-Data!CC$2+INDEX($A37:AT37,,MAX(ISNUMBER($D37:AT37)*COLUMN($D37:AT37))))</f>
        <v>#N/A</v>
      </c>
      <c r="AV37" s="2" t="e">
        <f t="array" ref="AV37">IF(INDEX(Data!CD:CD,$B37)=0,#N/A,INDEX(Data!CD:CD,$B37)-Data!CD$2+INDEX($A37:AU37,,MAX(ISNUMBER($D37:AU37)*COLUMN($D37:AU37))))</f>
        <v>#N/A</v>
      </c>
      <c r="AW37" s="2" t="e">
        <f t="array" ref="AW37">IF(INDEX(Data!CE:CE,$B37)=0,#N/A,INDEX(Data!CE:CE,$B37)-Data!CE$2+INDEX($A37:AV37,,MAX(ISNUMBER($D37:AV37)*COLUMN($D37:AV37))))</f>
        <v>#N/A</v>
      </c>
      <c r="AX37" s="2" t="e">
        <f t="array" ref="AX37">IF(INDEX(Data!CF:CF,$B37)=0,#N/A,INDEX(Data!CF:CF,$B37)-Data!CF$2+INDEX($A37:AW37,,MAX(ISNUMBER($D37:AW37)*COLUMN($D37:AW37))))</f>
        <v>#N/A</v>
      </c>
      <c r="AY37" s="2" t="e">
        <f t="array" ref="AY37">IF(INDEX(Data!CG:CG,$B37)=0,#N/A,INDEX(Data!CG:CG,$B37)-Data!CG$2+INDEX($A37:AX37,,MAX(ISNUMBER($D37:AX37)*COLUMN($D37:AX37))))</f>
        <v>#N/A</v>
      </c>
      <c r="AZ37" s="2" t="e">
        <f t="array" ref="AZ37">IF(INDEX(Data!CH:CH,$B37)=0,#N/A,INDEX(Data!CH:CH,$B37)-Data!CH$2+INDEX($A37:AY37,,MAX(ISNUMBER($D37:AY37)*COLUMN($D37:AY37))))</f>
        <v>#N/A</v>
      </c>
      <c r="BA37" s="2" t="e">
        <f t="array" ref="BA37">IF(INDEX(Data!CI:CI,$B37)=0,#N/A,INDEX(Data!CI:CI,$B37)-Data!CI$2+INDEX($A37:AZ37,,MAX(ISNUMBER($D37:AZ37)*COLUMN($D37:AZ37))))</f>
        <v>#N/A</v>
      </c>
      <c r="BB37" s="2" t="e">
        <f t="array" ref="BB37">IF(INDEX(Data!CJ:CJ,$B37)=0,#N/A,INDEX(Data!CJ:CJ,$B37)-Data!CJ$2+INDEX($A37:BA37,,MAX(ISNUMBER($D37:BA37)*COLUMN($D37:BA37))))</f>
        <v>#N/A</v>
      </c>
      <c r="BC37" s="2" t="e">
        <f t="array" ref="BC37">IF(INDEX(Data!CK:CK,$B37)=0,#N/A,INDEX(Data!CK:CK,$B37)-Data!CK$2+INDEX($A37:BB37,,MAX(ISNUMBER($D37:BB37)*COLUMN($D37:BB37))))</f>
        <v>#N/A</v>
      </c>
      <c r="BD37" s="2" t="e">
        <f t="array" ref="BD37">IF(INDEX(Data!CL:CL,$B37)=0,#N/A,INDEX(Data!CL:CL,$B37)-Data!CL$2+INDEX($A37:BC37,,MAX(ISNUMBER($D37:BC37)*COLUMN($D37:BC37))))</f>
        <v>#N/A</v>
      </c>
      <c r="BE37" s="2" t="e">
        <f t="array" ref="BE37">IF(INDEX(Data!CM:CM,$B37)=0,#N/A,INDEX(Data!CM:CM,$B37)-Data!CM$2+INDEX($A37:BD37,,MAX(ISNUMBER($D37:BD37)*COLUMN($D37:BD37))))</f>
        <v>#N/A</v>
      </c>
      <c r="BF37" s="2" t="e">
        <f t="array" ref="BF37">IF(INDEX(Data!CN:CN,$B37)=0,#N/A,INDEX(Data!CN:CN,$B37)-Data!CN$2+INDEX($A37:BE37,,MAX(ISNUMBER($D37:BE37)*COLUMN($D37:BE37))))</f>
        <v>#N/A</v>
      </c>
      <c r="BG37" s="2" t="e">
        <f t="array" ref="BG37">IF(INDEX(Data!CO:CO,$B37)=0,#N/A,INDEX(Data!CO:CO,$B37)-Data!CO$2+INDEX($A37:BF37,,MAX(ISNUMBER($D37:BF37)*COLUMN($D37:BF37))))</f>
        <v>#N/A</v>
      </c>
      <c r="BH37" s="2" t="e">
        <f t="array" ref="BH37">IF(INDEX(Data!CP:CP,$B37)=0,#N/A,INDEX(Data!CP:CP,$B37)-Data!CP$2+INDEX($A37:BG37,,MAX(ISNUMBER($D37:BG37)*COLUMN($D37:BG37))))</f>
        <v>#N/A</v>
      </c>
      <c r="BI37" s="2" t="e">
        <f t="array" ref="BI37">IF(INDEX(Data!CQ:CQ,$B37)=0,#N/A,INDEX(Data!CQ:CQ,$B37)-Data!CQ$2+INDEX($A37:BH37,,MAX(ISNUMBER($D37:BH37)*COLUMN($D37:BH37))))</f>
        <v>#N/A</v>
      </c>
      <c r="BJ37" s="2" t="e">
        <f t="array" ref="BJ37">IF(INDEX(Data!CR:CR,$B37)=0,#N/A,INDEX(Data!CR:CR,$B37)-Data!CR$2+INDEX($A37:BI37,,MAX(ISNUMBER($D37:BI37)*COLUMN($D37:BI37))))</f>
        <v>#N/A</v>
      </c>
      <c r="BK37" s="2" t="e">
        <f t="array" ref="BK37">IF(INDEX(Data!CS:CS,$B37)=0,#N/A,INDEX(Data!CS:CS,$B37)-Data!CS$2+INDEX($A37:BJ37,,MAX(ISNUMBER($D37:BJ37)*COLUMN($D37:BJ37))))</f>
        <v>#N/A</v>
      </c>
      <c r="BL37" s="2" t="e">
        <f t="array" ref="BL37">IF(INDEX(Data!CT:CT,$B37)=0,#N/A,INDEX(Data!CT:CT,$B37)-Data!CT$2+INDEX($A37:BK37,,MAX(ISNUMBER($D37:BK37)*COLUMN($D37:BK37))))</f>
        <v>#N/A</v>
      </c>
      <c r="BM37" s="2" t="e">
        <f t="array" ref="BM37">IF(INDEX(Data!CU:CU,$B37)=0,#N/A,INDEX(Data!CU:CU,$B37)-Data!CU$2+INDEX($A37:BL37,,MAX(ISNUMBER($D37:BL37)*COLUMN($D37:BL37))))</f>
        <v>#N/A</v>
      </c>
      <c r="BN37" s="2" t="e">
        <f t="array" ref="BN37">IF(INDEX(Data!CV:CV,$B37)=0,#N/A,INDEX(Data!CV:CV,$B37)-Data!CV$2+INDEX($A37:BM37,,MAX(ISNUMBER($D37:BM37)*COLUMN($D37:BM37))))</f>
        <v>#N/A</v>
      </c>
      <c r="BO37" s="2" t="e">
        <f t="array" ref="BO37">IF(INDEX(Data!CW:CW,$B37)=0,#N/A,INDEX(Data!CW:CW,$B37)-Data!CW$2+INDEX($A37:BN37,,MAX(ISNUMBER($D37:BN37)*COLUMN($D37:BN37))))</f>
        <v>#N/A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 t="str">
        <f>Data!AJ106</f>
        <v>Tom Hlina</v>
      </c>
      <c r="B38" s="2">
        <f>MATCH(A38,Data!AJ:AJ,0)</f>
        <v>106</v>
      </c>
      <c r="C38" s="2">
        <f ca="1">COUNTIF(OFFSET(Data!$AM$1:$DC$71,B38-1,0,1),"&gt;0")</f>
        <v>28</v>
      </c>
      <c r="D38" s="2">
        <v>0</v>
      </c>
      <c r="E38" s="2">
        <f t="array" ref="E38">IF(INDEX(Data!AM:AM,$B38)=0,#N/A,INDEX(Data!AM:AM,$B38)-Data!AM$2+INDEX($A38:D38,,MAX(ISNUMBER($D38:D38)*COLUMN($D38:D38))))</f>
        <v>0</v>
      </c>
      <c r="F38" s="2">
        <f t="array" ref="F38">IF(INDEX(Data!AN:AN,$B38)=0,#N/A,INDEX(Data!AN:AN,$B38)-Data!AN$2+INDEX($A38:E38,,MAX(ISNUMBER($D38:E38)*COLUMN($D38:E38))))</f>
        <v>-1</v>
      </c>
      <c r="G38" s="2">
        <f t="array" ref="G38">IF(INDEX(Data!AO:AO,$B38)=0,#N/A,INDEX(Data!AO:AO,$B38)-Data!AO$2+INDEX($A38:F38,,MAX(ISNUMBER($D38:F38)*COLUMN($D38:F38))))</f>
        <v>0</v>
      </c>
      <c r="H38" s="2">
        <f t="array" ref="H38">IF(INDEX(Data!AP:AP,$B38)=0,#N/A,INDEX(Data!AP:AP,$B38)-Data!AP$2+INDEX($A38:G38,,MAX(ISNUMBER($D38:G38)*COLUMN($D38:G38))))</f>
        <v>1</v>
      </c>
      <c r="I38" s="2">
        <f t="array" ref="I38">IF(INDEX(Data!AQ:AQ,$B38)=0,#N/A,INDEX(Data!AQ:AQ,$B38)-Data!AQ$2+INDEX($A38:H38,,MAX(ISNUMBER($D38:H38)*COLUMN($D38:H38))))</f>
        <v>1</v>
      </c>
      <c r="J38" s="2">
        <f t="array" ref="J38">IF(INDEX(Data!AR:AR,$B38)=0,#N/A,INDEX(Data!AR:AR,$B38)-Data!AR$2+INDEX($A38:I38,,MAX(ISNUMBER($D38:I38)*COLUMN($D38:I38))))</f>
        <v>1</v>
      </c>
      <c r="K38" s="2">
        <f t="array" ref="K38">IF(INDEX(Data!AS:AS,$B38)=0,#N/A,INDEX(Data!AS:AS,$B38)-Data!AS$2+INDEX($A38:J38,,MAX(ISNUMBER($D38:J38)*COLUMN($D38:J38))))</f>
        <v>1</v>
      </c>
      <c r="L38" s="2">
        <f t="array" ref="L38">IF(INDEX(Data!AT:AT,$B38)=0,#N/A,INDEX(Data!AT:AT,$B38)-Data!AT$2+INDEX($A38:K38,,MAX(ISNUMBER($D38:K38)*COLUMN($D38:K38))))</f>
        <v>1</v>
      </c>
      <c r="M38" s="2">
        <f t="array" ref="M38">IF(INDEX(Data!AU:AU,$B38)=0,#N/A,INDEX(Data!AU:AU,$B38)-Data!AU$2+INDEX($A38:L38,,MAX(ISNUMBER($D38:L38)*COLUMN($D38:L38))))</f>
        <v>1</v>
      </c>
      <c r="N38" s="2">
        <f t="array" ref="N38">IF(INDEX(Data!AV:AV,$B38)=0,#N/A,INDEX(Data!AV:AV,$B38)-Data!AV$2+INDEX($A38:M38,,MAX(ISNUMBER($D38:M38)*COLUMN($D38:M38))))</f>
        <v>2</v>
      </c>
      <c r="O38" s="2">
        <f t="array" ref="O38">IF(INDEX(Data!AW:AW,$B38)=0,#N/A,INDEX(Data!AW:AW,$B38)-Data!AW$2+INDEX($A38:N38,,MAX(ISNUMBER($D38:N38)*COLUMN($D38:N38))))</f>
        <v>3</v>
      </c>
      <c r="P38" s="2">
        <f t="array" ref="P38">IF(INDEX(Data!AX:AX,$B38)=0,#N/A,INDEX(Data!AX:AX,$B38)-Data!AX$2+INDEX($A38:O38,,MAX(ISNUMBER($D38:O38)*COLUMN($D38:O38))))</f>
        <v>3</v>
      </c>
      <c r="Q38" s="2">
        <f t="array" ref="Q38">IF(INDEX(Data!AY:AY,$B38)=0,#N/A,INDEX(Data!AY:AY,$B38)-Data!AY$2+INDEX($A38:P38,,MAX(ISNUMBER($D38:P38)*COLUMN($D38:P38))))</f>
        <v>5</v>
      </c>
      <c r="R38" s="2">
        <f t="array" ref="R38">IF(INDEX(Data!AZ:AZ,$B38)=0,#N/A,INDEX(Data!AZ:AZ,$B38)-Data!AZ$2+INDEX($A38:Q38,,MAX(ISNUMBER($D38:Q38)*COLUMN($D38:Q38))))</f>
        <v>6</v>
      </c>
      <c r="S38" s="2">
        <f t="array" ref="S38">IF(INDEX(Data!BA:BA,$B38)=0,#N/A,INDEX(Data!BA:BA,$B38)-Data!BA$2+INDEX($A38:R38,,MAX(ISNUMBER($D38:R38)*COLUMN($D38:R38))))</f>
        <v>6</v>
      </c>
      <c r="T38" s="2">
        <f t="array" ref="T38">IF(INDEX(Data!BB:BB,$B38)=0,#N/A,INDEX(Data!BB:BB,$B38)-Data!BB$2+INDEX($A38:S38,,MAX(ISNUMBER($D38:S38)*COLUMN($D38:S38))))</f>
        <v>6</v>
      </c>
      <c r="U38" s="2">
        <f t="array" ref="U38">IF(INDEX(Data!BC:BC,$B38)=0,#N/A,INDEX(Data!BC:BC,$B38)-Data!BC$2+INDEX($A38:T38,,MAX(ISNUMBER($D38:T38)*COLUMN($D38:T38))))</f>
        <v>6</v>
      </c>
      <c r="V38" s="2">
        <f t="array" ref="V38">IF(INDEX(Data!BD:BD,$B38)=0,#N/A,INDEX(Data!BD:BD,$B38)-Data!BD$2+INDEX($A38:U38,,MAX(ISNUMBER($D38:U38)*COLUMN($D38:U38))))</f>
        <v>7</v>
      </c>
      <c r="W38" s="2">
        <f t="array" ref="W38">IF(INDEX(Data!BE:BE,$B38)=0,#N/A,INDEX(Data!BE:BE,$B38)-Data!BE$2+INDEX($A38:V38,,MAX(ISNUMBER($D38:V38)*COLUMN($D38:V38))))</f>
        <v>7</v>
      </c>
      <c r="X38" s="2">
        <f t="array" ref="X38">IF(INDEX(Data!BF:BF,$B38)=0,#N/A,INDEX(Data!BF:BF,$B38)-Data!BF$2+INDEX($A38:W38,,MAX(ISNUMBER($D38:W38)*COLUMN($D38:W38))))</f>
        <v>7</v>
      </c>
      <c r="Y38" s="2">
        <f t="array" ref="Y38">IF(INDEX(Data!BG:BG,$B38)=0,#N/A,INDEX(Data!BG:BG,$B38)-Data!BG$2+INDEX($A38:X38,,MAX(ISNUMBER($D38:X38)*COLUMN($D38:X38))))</f>
        <v>8</v>
      </c>
      <c r="Z38" s="2">
        <f t="array" ref="Z38">IF(INDEX(Data!BH:BH,$B38)=0,#N/A,INDEX(Data!BH:BH,$B38)-Data!BH$2+INDEX($A38:Y38,,MAX(ISNUMBER($D38:Y38)*COLUMN($D38:Y38))))</f>
        <v>8</v>
      </c>
      <c r="AA38" s="2">
        <f t="array" ref="AA38">IF(INDEX(Data!BI:BI,$B38)=0,#N/A,INDEX(Data!BI:BI,$B38)-Data!BI$2+INDEX($A38:Z38,,MAX(ISNUMBER($D38:Z38)*COLUMN($D38:Z38))))</f>
        <v>9</v>
      </c>
      <c r="AB38" s="2">
        <f t="array" ref="AB38">IF(INDEX(Data!BJ:BJ,$B38)=0,#N/A,INDEX(Data!BJ:BJ,$B38)-Data!BJ$2+INDEX($A38:AA38,,MAX(ISNUMBER($D38:AA38)*COLUMN($D38:AA38))))</f>
        <v>9</v>
      </c>
      <c r="AC38" s="2">
        <f t="array" ref="AC38">IF(INDEX(Data!BK:BK,$B38)=0,#N/A,INDEX(Data!BK:BK,$B38)-Data!BK$2+INDEX($A38:AB38,,MAX(ISNUMBER($D38:AB38)*COLUMN($D38:AB38))))</f>
        <v>10</v>
      </c>
      <c r="AD38" s="2">
        <f t="array" ref="AD38">IF(INDEX(Data!BL:BL,$B38)=0,#N/A,INDEX(Data!BL:BL,$B38)-Data!BL$2+INDEX($A38:AC38,,MAX(ISNUMBER($D38:AC38)*COLUMN($D38:AC38))))</f>
        <v>11</v>
      </c>
      <c r="AE38" s="2">
        <f t="array" ref="AE38">IF(INDEX(Data!BM:BM,$B38)=0,#N/A,INDEX(Data!BM:BM,$B38)-Data!BM$2+INDEX($A38:AD38,,MAX(ISNUMBER($D38:AD38)*COLUMN($D38:AD38))))</f>
        <v>11</v>
      </c>
      <c r="AF38" s="2">
        <f t="array" ref="AF38">IF(INDEX(Data!BN:BN,$B38)=0,#N/A,INDEX(Data!BN:BN,$B38)-Data!BN$2+INDEX($A38:AE38,,MAX(ISNUMBER($D38:AE38)*COLUMN($D38:AE38))))</f>
        <v>13</v>
      </c>
      <c r="AG38" s="2" t="e">
        <f t="array" ref="AG38">IF(INDEX(Data!BO:BO,$B38)=0,#N/A,INDEX(Data!BO:BO,$B38)-Data!BO$2+INDEX($A38:AF38,,MAX(ISNUMBER($D38:AF38)*COLUMN($D38:AF38))))</f>
        <v>#N/A</v>
      </c>
      <c r="AH38" s="2" t="e">
        <f t="array" ref="AH38">IF(INDEX(Data!BP:BP,$B38)=0,#N/A,INDEX(Data!BP:BP,$B38)-Data!BP$2+INDEX($A38:AG38,,MAX(ISNUMBER($D38:AG38)*COLUMN($D38:AG38))))</f>
        <v>#N/A</v>
      </c>
      <c r="AI38" s="2" t="e">
        <f t="array" ref="AI38">IF(INDEX(Data!BQ:BQ,$B38)=0,#N/A,INDEX(Data!BQ:BQ,$B38)-Data!BQ$2+INDEX($A38:AH38,,MAX(ISNUMBER($D38:AH38)*COLUMN($D38:AH38))))</f>
        <v>#N/A</v>
      </c>
      <c r="AJ38" s="2" t="e">
        <f t="array" ref="AJ38">IF(INDEX(Data!BR:BR,$B38)=0,#N/A,INDEX(Data!BR:BR,$B38)-Data!BR$2+INDEX($A38:AI38,,MAX(ISNUMBER($D38:AI38)*COLUMN($D38:AI38))))</f>
        <v>#N/A</v>
      </c>
      <c r="AK38" s="2" t="e">
        <f t="array" ref="AK38">IF(INDEX(Data!BS:BS,$B38)=0,#N/A,INDEX(Data!BS:BS,$B38)-Data!BS$2+INDEX($A38:AJ38,,MAX(ISNUMBER($D38:AJ38)*COLUMN($D38:AJ38))))</f>
        <v>#N/A</v>
      </c>
      <c r="AL38" s="2" t="e">
        <f t="array" ref="AL38">IF(INDEX(Data!BT:BT,$B38)=0,#N/A,INDEX(Data!BT:BT,$B38)-Data!BT$2+INDEX($A38:AK38,,MAX(ISNUMBER($D38:AK38)*COLUMN($D38:AK38))))</f>
        <v>#N/A</v>
      </c>
      <c r="AM38" s="2" t="e">
        <f t="array" ref="AM38">IF(INDEX(Data!BU:BU,$B38)=0,#N/A,INDEX(Data!BU:BU,$B38)-Data!BU$2+INDEX($A38:AL38,,MAX(ISNUMBER($D38:AL38)*COLUMN($D38:AL38))))</f>
        <v>#N/A</v>
      </c>
      <c r="AN38" s="2" t="e">
        <f t="array" ref="AN38">IF(INDEX(Data!BV:BV,$B38)=0,#N/A,INDEX(Data!BV:BV,$B38)-Data!BV$2+INDEX($A38:AM38,,MAX(ISNUMBER($D38:AM38)*COLUMN($D38:AM38))))</f>
        <v>#N/A</v>
      </c>
      <c r="AO38" s="2" t="e">
        <f t="array" ref="AO38">IF(INDEX(Data!BW:BW,$B38)=0,#N/A,INDEX(Data!BW:BW,$B38)-Data!BW$2+INDEX($A38:AN38,,MAX(ISNUMBER($D38:AN38)*COLUMN($D38:AN38))))</f>
        <v>#N/A</v>
      </c>
      <c r="AP38" s="2" t="e">
        <f t="array" ref="AP38">IF(INDEX(Data!BX:BX,$B38)=0,#N/A,INDEX(Data!BX:BX,$B38)-Data!BX$2+INDEX($A38:AO38,,MAX(ISNUMBER($D38:AO38)*COLUMN($D38:AO38))))</f>
        <v>#N/A</v>
      </c>
      <c r="AQ38" s="2" t="e">
        <f t="array" ref="AQ38">IF(INDEX(Data!BY:BY,$B38)=0,#N/A,INDEX(Data!BY:BY,$B38)-Data!BY$2+INDEX($A38:AP38,,MAX(ISNUMBER($D38:AP38)*COLUMN($D38:AP38))))</f>
        <v>#N/A</v>
      </c>
      <c r="AR38" s="2" t="e">
        <f t="array" ref="AR38">IF(INDEX(Data!BZ:BZ,$B38)=0,#N/A,INDEX(Data!BZ:BZ,$B38)-Data!BZ$2+INDEX($A38:AQ38,,MAX(ISNUMBER($D38:AQ38)*COLUMN($D38:AQ38))))</f>
        <v>#N/A</v>
      </c>
      <c r="AS38" s="2" t="e">
        <f t="array" ref="AS38">IF(INDEX(Data!CA:CA,$B38)=0,#N/A,INDEX(Data!CA:CA,$B38)-Data!CA$2+INDEX($A38:AR38,,MAX(ISNUMBER($D38:AR38)*COLUMN($D38:AR38))))</f>
        <v>#N/A</v>
      </c>
      <c r="AT38" s="2" t="e">
        <f t="array" ref="AT38">IF(INDEX(Data!CB:CB,$B38)=0,#N/A,INDEX(Data!CB:CB,$B38)-Data!CB$2+INDEX($A38:AS38,,MAX(ISNUMBER($D38:AS38)*COLUMN($D38:AS38))))</f>
        <v>#N/A</v>
      </c>
      <c r="AU38" s="2" t="e">
        <f t="array" ref="AU38">IF(INDEX(Data!CC:CC,$B38)=0,#N/A,INDEX(Data!CC:CC,$B38)-Data!CC$2+INDEX($A38:AT38,,MAX(ISNUMBER($D38:AT38)*COLUMN($D38:AT38))))</f>
        <v>#N/A</v>
      </c>
      <c r="AV38" s="2" t="e">
        <f t="array" ref="AV38">IF(INDEX(Data!CD:CD,$B38)=0,#N/A,INDEX(Data!CD:CD,$B38)-Data!CD$2+INDEX($A38:AU38,,MAX(ISNUMBER($D38:AU38)*COLUMN($D38:AU38))))</f>
        <v>#N/A</v>
      </c>
      <c r="AW38" s="2" t="e">
        <f t="array" ref="AW38">IF(INDEX(Data!CE:CE,$B38)=0,#N/A,INDEX(Data!CE:CE,$B38)-Data!CE$2+INDEX($A38:AV38,,MAX(ISNUMBER($D38:AV38)*COLUMN($D38:AV38))))</f>
        <v>#N/A</v>
      </c>
      <c r="AX38" s="2" t="e">
        <f t="array" ref="AX38">IF(INDEX(Data!CF:CF,$B38)=0,#N/A,INDEX(Data!CF:CF,$B38)-Data!CF$2+INDEX($A38:AW38,,MAX(ISNUMBER($D38:AW38)*COLUMN($D38:AW38))))</f>
        <v>#N/A</v>
      </c>
      <c r="AY38" s="2" t="e">
        <f t="array" ref="AY38">IF(INDEX(Data!CG:CG,$B38)=0,#N/A,INDEX(Data!CG:CG,$B38)-Data!CG$2+INDEX($A38:AX38,,MAX(ISNUMBER($D38:AX38)*COLUMN($D38:AX38))))</f>
        <v>#N/A</v>
      </c>
      <c r="AZ38" s="2" t="e">
        <f t="array" ref="AZ38">IF(INDEX(Data!CH:CH,$B38)=0,#N/A,INDEX(Data!CH:CH,$B38)-Data!CH$2+INDEX($A38:AY38,,MAX(ISNUMBER($D38:AY38)*COLUMN($D38:AY38))))</f>
        <v>#N/A</v>
      </c>
      <c r="BA38" s="2" t="e">
        <f t="array" ref="BA38">IF(INDEX(Data!CI:CI,$B38)=0,#N/A,INDEX(Data!CI:CI,$B38)-Data!CI$2+INDEX($A38:AZ38,,MAX(ISNUMBER($D38:AZ38)*COLUMN($D38:AZ38))))</f>
        <v>#N/A</v>
      </c>
      <c r="BB38" s="2" t="e">
        <f t="array" ref="BB38">IF(INDEX(Data!CJ:CJ,$B38)=0,#N/A,INDEX(Data!CJ:CJ,$B38)-Data!CJ$2+INDEX($A38:BA38,,MAX(ISNUMBER($D38:BA38)*COLUMN($D38:BA38))))</f>
        <v>#N/A</v>
      </c>
      <c r="BC38" s="2" t="e">
        <f t="array" ref="BC38">IF(INDEX(Data!CK:CK,$B38)=0,#N/A,INDEX(Data!CK:CK,$B38)-Data!CK$2+INDEX($A38:BB38,,MAX(ISNUMBER($D38:BB38)*COLUMN($D38:BB38))))</f>
        <v>#N/A</v>
      </c>
      <c r="BD38" s="2" t="e">
        <f t="array" ref="BD38">IF(INDEX(Data!CL:CL,$B38)=0,#N/A,INDEX(Data!CL:CL,$B38)-Data!CL$2+INDEX($A38:BC38,,MAX(ISNUMBER($D38:BC38)*COLUMN($D38:BC38))))</f>
        <v>#N/A</v>
      </c>
      <c r="BE38" s="2" t="e">
        <f t="array" ref="BE38">IF(INDEX(Data!CM:CM,$B38)=0,#N/A,INDEX(Data!CM:CM,$B38)-Data!CM$2+INDEX($A38:BD38,,MAX(ISNUMBER($D38:BD38)*COLUMN($D38:BD38))))</f>
        <v>#N/A</v>
      </c>
      <c r="BF38" s="2" t="e">
        <f t="array" ref="BF38">IF(INDEX(Data!CN:CN,$B38)=0,#N/A,INDEX(Data!CN:CN,$B38)-Data!CN$2+INDEX($A38:BE38,,MAX(ISNUMBER($D38:BE38)*COLUMN($D38:BE38))))</f>
        <v>#N/A</v>
      </c>
      <c r="BG38" s="2" t="e">
        <f t="array" ref="BG38">IF(INDEX(Data!CO:CO,$B38)=0,#N/A,INDEX(Data!CO:CO,$B38)-Data!CO$2+INDEX($A38:BF38,,MAX(ISNUMBER($D38:BF38)*COLUMN($D38:BF38))))</f>
        <v>#N/A</v>
      </c>
      <c r="BH38" s="2" t="e">
        <f t="array" ref="BH38">IF(INDEX(Data!CP:CP,$B38)=0,#N/A,INDEX(Data!CP:CP,$B38)-Data!CP$2+INDEX($A38:BG38,,MAX(ISNUMBER($D38:BG38)*COLUMN($D38:BG38))))</f>
        <v>#N/A</v>
      </c>
      <c r="BI38" s="2" t="e">
        <f t="array" ref="BI38">IF(INDEX(Data!CQ:CQ,$B38)=0,#N/A,INDEX(Data!CQ:CQ,$B38)-Data!CQ$2+INDEX($A38:BH38,,MAX(ISNUMBER($D38:BH38)*COLUMN($D38:BH38))))</f>
        <v>#N/A</v>
      </c>
      <c r="BJ38" s="2" t="e">
        <f t="array" ref="BJ38">IF(INDEX(Data!CR:CR,$B38)=0,#N/A,INDEX(Data!CR:CR,$B38)-Data!CR$2+INDEX($A38:BI38,,MAX(ISNUMBER($D38:BI38)*COLUMN($D38:BI38))))</f>
        <v>#N/A</v>
      </c>
      <c r="BK38" s="2" t="e">
        <f t="array" ref="BK38">IF(INDEX(Data!CS:CS,$B38)=0,#N/A,INDEX(Data!CS:CS,$B38)-Data!CS$2+INDEX($A38:BJ38,,MAX(ISNUMBER($D38:BJ38)*COLUMN($D38:BJ38))))</f>
        <v>#N/A</v>
      </c>
      <c r="BL38" s="2" t="e">
        <f t="array" ref="BL38">IF(INDEX(Data!CT:CT,$B38)=0,#N/A,INDEX(Data!CT:CT,$B38)-Data!CT$2+INDEX($A38:BK38,,MAX(ISNUMBER($D38:BK38)*COLUMN($D38:BK38))))</f>
        <v>#N/A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 t="str">
        <f>Data!AJ107</f>
        <v>Markku Riihonen</v>
      </c>
      <c r="B39" s="2">
        <f>MATCH(A39,Data!AJ:AJ,0)</f>
        <v>107</v>
      </c>
      <c r="C39" s="2">
        <f ca="1">COUNTIF(OFFSET(Data!$AM$1:$DC$71,B39-1,0,1),"&gt;0")</f>
        <v>28</v>
      </c>
      <c r="D39" s="2">
        <v>0</v>
      </c>
      <c r="E39" s="2">
        <f t="array" ref="E39">IF(INDEX(Data!AM:AM,$B39)=0,#N/A,INDEX(Data!AM:AM,$B39)-Data!AM$2+INDEX($A39:D39,,MAX(ISNUMBER($D39:D39)*COLUMN($D39:D39))))</f>
        <v>1</v>
      </c>
      <c r="F39" s="2">
        <f t="array" ref="F39">IF(INDEX(Data!AN:AN,$B39)=0,#N/A,INDEX(Data!AN:AN,$B39)-Data!AN$2+INDEX($A39:E39,,MAX(ISNUMBER($D39:E39)*COLUMN($D39:E39))))</f>
        <v>0</v>
      </c>
      <c r="G39" s="2">
        <f t="array" ref="G39">IF(INDEX(Data!AO:AO,$B39)=0,#N/A,INDEX(Data!AO:AO,$B39)-Data!AO$2+INDEX($A39:F39,,MAX(ISNUMBER($D39:F39)*COLUMN($D39:F39))))</f>
        <v>1</v>
      </c>
      <c r="H39" s="2">
        <f t="array" ref="H39">IF(INDEX(Data!AP:AP,$B39)=0,#N/A,INDEX(Data!AP:AP,$B39)-Data!AP$2+INDEX($A39:G39,,MAX(ISNUMBER($D39:G39)*COLUMN($D39:G39))))</f>
        <v>3</v>
      </c>
      <c r="I39" s="2">
        <f t="array" ref="I39">IF(INDEX(Data!AQ:AQ,$B39)=0,#N/A,INDEX(Data!AQ:AQ,$B39)-Data!AQ$2+INDEX($A39:H39,,MAX(ISNUMBER($D39:H39)*COLUMN($D39:H39))))</f>
        <v>3</v>
      </c>
      <c r="J39" s="2">
        <f t="array" ref="J39">IF(INDEX(Data!AR:AR,$B39)=0,#N/A,INDEX(Data!AR:AR,$B39)-Data!AR$2+INDEX($A39:I39,,MAX(ISNUMBER($D39:I39)*COLUMN($D39:I39))))</f>
        <v>2</v>
      </c>
      <c r="K39" s="2">
        <f t="array" ref="K39">IF(INDEX(Data!AS:AS,$B39)=0,#N/A,INDEX(Data!AS:AS,$B39)-Data!AS$2+INDEX($A39:J39,,MAX(ISNUMBER($D39:J39)*COLUMN($D39:J39))))</f>
        <v>2</v>
      </c>
      <c r="L39" s="2">
        <f t="array" ref="L39">IF(INDEX(Data!AT:AT,$B39)=0,#N/A,INDEX(Data!AT:AT,$B39)-Data!AT$2+INDEX($A39:K39,,MAX(ISNUMBER($D39:K39)*COLUMN($D39:K39))))</f>
        <v>3</v>
      </c>
      <c r="M39" s="2">
        <f t="array" ref="M39">IF(INDEX(Data!AU:AU,$B39)=0,#N/A,INDEX(Data!AU:AU,$B39)-Data!AU$2+INDEX($A39:L39,,MAX(ISNUMBER($D39:L39)*COLUMN($D39:L39))))</f>
        <v>4</v>
      </c>
      <c r="N39" s="2">
        <f t="array" ref="N39">IF(INDEX(Data!AV:AV,$B39)=0,#N/A,INDEX(Data!AV:AV,$B39)-Data!AV$2+INDEX($A39:M39,,MAX(ISNUMBER($D39:M39)*COLUMN($D39:M39))))</f>
        <v>4</v>
      </c>
      <c r="O39" s="2">
        <f t="array" ref="O39">IF(INDEX(Data!AW:AW,$B39)=0,#N/A,INDEX(Data!AW:AW,$B39)-Data!AW$2+INDEX($A39:N39,,MAX(ISNUMBER($D39:N39)*COLUMN($D39:N39))))</f>
        <v>5</v>
      </c>
      <c r="P39" s="2">
        <f t="array" ref="P39">IF(INDEX(Data!AX:AX,$B39)=0,#N/A,INDEX(Data!AX:AX,$B39)-Data!AX$2+INDEX($A39:O39,,MAX(ISNUMBER($D39:O39)*COLUMN($D39:O39))))</f>
        <v>5</v>
      </c>
      <c r="Q39" s="2">
        <f t="array" ref="Q39">IF(INDEX(Data!AY:AY,$B39)=0,#N/A,INDEX(Data!AY:AY,$B39)-Data!AY$2+INDEX($A39:P39,,MAX(ISNUMBER($D39:P39)*COLUMN($D39:P39))))</f>
        <v>6</v>
      </c>
      <c r="R39" s="2">
        <f t="array" ref="R39">IF(INDEX(Data!AZ:AZ,$B39)=0,#N/A,INDEX(Data!AZ:AZ,$B39)-Data!AZ$2+INDEX($A39:Q39,,MAX(ISNUMBER($D39:Q39)*COLUMN($D39:Q39))))</f>
        <v>7</v>
      </c>
      <c r="S39" s="2">
        <f t="array" ref="S39">IF(INDEX(Data!BA:BA,$B39)=0,#N/A,INDEX(Data!BA:BA,$B39)-Data!BA$2+INDEX($A39:R39,,MAX(ISNUMBER($D39:R39)*COLUMN($D39:R39))))</f>
        <v>8</v>
      </c>
      <c r="T39" s="2">
        <f t="array" ref="T39">IF(INDEX(Data!BB:BB,$B39)=0,#N/A,INDEX(Data!BB:BB,$B39)-Data!BB$2+INDEX($A39:S39,,MAX(ISNUMBER($D39:S39)*COLUMN($D39:S39))))</f>
        <v>9</v>
      </c>
      <c r="U39" s="2">
        <f t="array" ref="U39">IF(INDEX(Data!BC:BC,$B39)=0,#N/A,INDEX(Data!BC:BC,$B39)-Data!BC$2+INDEX($A39:T39,,MAX(ISNUMBER($D39:T39)*COLUMN($D39:T39))))</f>
        <v>10</v>
      </c>
      <c r="V39" s="2">
        <f t="array" ref="V39">IF(INDEX(Data!BD:BD,$B39)=0,#N/A,INDEX(Data!BD:BD,$B39)-Data!BD$2+INDEX($A39:U39,,MAX(ISNUMBER($D39:U39)*COLUMN($D39:U39))))</f>
        <v>10</v>
      </c>
      <c r="W39" s="2">
        <f t="array" ref="W39">IF(INDEX(Data!BE:BE,$B39)=0,#N/A,INDEX(Data!BE:BE,$B39)-Data!BE$2+INDEX($A39:V39,,MAX(ISNUMBER($D39:V39)*COLUMN($D39:V39))))</f>
        <v>9</v>
      </c>
      <c r="X39" s="2">
        <f t="array" ref="X39">IF(INDEX(Data!BF:BF,$B39)=0,#N/A,INDEX(Data!BF:BF,$B39)-Data!BF$2+INDEX($A39:W39,,MAX(ISNUMBER($D39:W39)*COLUMN($D39:W39))))</f>
        <v>9</v>
      </c>
      <c r="Y39" s="2">
        <f t="array" ref="Y39">IF(INDEX(Data!BG:BG,$B39)=0,#N/A,INDEX(Data!BG:BG,$B39)-Data!BG$2+INDEX($A39:X39,,MAX(ISNUMBER($D39:X39)*COLUMN($D39:X39))))</f>
        <v>9</v>
      </c>
      <c r="Z39" s="2">
        <f t="array" ref="Z39">IF(INDEX(Data!BH:BH,$B39)=0,#N/A,INDEX(Data!BH:BH,$B39)-Data!BH$2+INDEX($A39:Y39,,MAX(ISNUMBER($D39:Y39)*COLUMN($D39:Y39))))</f>
        <v>10</v>
      </c>
      <c r="AA39" s="2">
        <f t="array" ref="AA39">IF(INDEX(Data!BI:BI,$B39)=0,#N/A,INDEX(Data!BI:BI,$B39)-Data!BI$2+INDEX($A39:Z39,,MAX(ISNUMBER($D39:Z39)*COLUMN($D39:Z39))))</f>
        <v>10</v>
      </c>
      <c r="AB39" s="2">
        <f t="array" ref="AB39">IF(INDEX(Data!BJ:BJ,$B39)=0,#N/A,INDEX(Data!BJ:BJ,$B39)-Data!BJ$2+INDEX($A39:AA39,,MAX(ISNUMBER($D39:AA39)*COLUMN($D39:AA39))))</f>
        <v>12</v>
      </c>
      <c r="AC39" s="2">
        <f t="array" ref="AC39">IF(INDEX(Data!BK:BK,$B39)=0,#N/A,INDEX(Data!BK:BK,$B39)-Data!BK$2+INDEX($A39:AB39,,MAX(ISNUMBER($D39:AB39)*COLUMN($D39:AB39))))</f>
        <v>12</v>
      </c>
      <c r="AD39" s="2">
        <f t="array" ref="AD39">IF(INDEX(Data!BL:BL,$B39)=0,#N/A,INDEX(Data!BL:BL,$B39)-Data!BL$2+INDEX($A39:AC39,,MAX(ISNUMBER($D39:AC39)*COLUMN($D39:AC39))))</f>
        <v>12</v>
      </c>
      <c r="AE39" s="2">
        <f t="array" ref="AE39">IF(INDEX(Data!BM:BM,$B39)=0,#N/A,INDEX(Data!BM:BM,$B39)-Data!BM$2+INDEX($A39:AD39,,MAX(ISNUMBER($D39:AD39)*COLUMN($D39:AD39))))</f>
        <v>12</v>
      </c>
      <c r="AF39" s="2">
        <f t="array" ref="AF39">IF(INDEX(Data!BN:BN,$B39)=0,#N/A,INDEX(Data!BN:BN,$B39)-Data!BN$2+INDEX($A39:AE39,,MAX(ISNUMBER($D39:AE39)*COLUMN($D39:AE39))))</f>
        <v>13</v>
      </c>
      <c r="AG39" s="2" t="e">
        <f t="array" ref="AG39">IF(INDEX(Data!BO:BO,$B39)=0,#N/A,INDEX(Data!BO:BO,$B39)-Data!BO$2+INDEX($A39:AF39,,MAX(ISNUMBER($D39:AF39)*COLUMN($D39:AF39))))</f>
        <v>#N/A</v>
      </c>
      <c r="AH39" s="2" t="e">
        <f t="array" ref="AH39">IF(INDEX(Data!BP:BP,$B39)=0,#N/A,INDEX(Data!BP:BP,$B39)-Data!BP$2+INDEX($A39:AG39,,MAX(ISNUMBER($D39:AG39)*COLUMN($D39:AG39))))</f>
        <v>#N/A</v>
      </c>
      <c r="AI39" s="2" t="e">
        <f t="array" ref="AI39">IF(INDEX(Data!BQ:BQ,$B39)=0,#N/A,INDEX(Data!BQ:BQ,$B39)-Data!BQ$2+INDEX($A39:AH39,,MAX(ISNUMBER($D39:AH39)*COLUMN($D39:AH39))))</f>
        <v>#N/A</v>
      </c>
      <c r="AJ39" s="2" t="e">
        <f t="array" ref="AJ39">IF(INDEX(Data!BR:BR,$B39)=0,#N/A,INDEX(Data!BR:BR,$B39)-Data!BR$2+INDEX($A39:AI39,,MAX(ISNUMBER($D39:AI39)*COLUMN($D39:AI39))))</f>
        <v>#N/A</v>
      </c>
      <c r="AK39" s="2" t="e">
        <f t="array" ref="AK39">IF(INDEX(Data!BS:BS,$B39)=0,#N/A,INDEX(Data!BS:BS,$B39)-Data!BS$2+INDEX($A39:AJ39,,MAX(ISNUMBER($D39:AJ39)*COLUMN($D39:AJ39))))</f>
        <v>#N/A</v>
      </c>
      <c r="AL39" s="2" t="e">
        <f t="array" ref="AL39">IF(INDEX(Data!BT:BT,$B39)=0,#N/A,INDEX(Data!BT:BT,$B39)-Data!BT$2+INDEX($A39:AK39,,MAX(ISNUMBER($D39:AK39)*COLUMN($D39:AK39))))</f>
        <v>#N/A</v>
      </c>
      <c r="AM39" s="2" t="e">
        <f t="array" ref="AM39">IF(INDEX(Data!BU:BU,$B39)=0,#N/A,INDEX(Data!BU:BU,$B39)-Data!BU$2+INDEX($A39:AL39,,MAX(ISNUMBER($D39:AL39)*COLUMN($D39:AL39))))</f>
        <v>#N/A</v>
      </c>
      <c r="AN39" s="2" t="e">
        <f t="array" ref="AN39">IF(INDEX(Data!BV:BV,$B39)=0,#N/A,INDEX(Data!BV:BV,$B39)-Data!BV$2+INDEX($A39:AM39,,MAX(ISNUMBER($D39:AM39)*COLUMN($D39:AM39))))</f>
        <v>#N/A</v>
      </c>
      <c r="AO39" s="2" t="e">
        <f t="array" ref="AO39">IF(INDEX(Data!BW:BW,$B39)=0,#N/A,INDEX(Data!BW:BW,$B39)-Data!BW$2+INDEX($A39:AN39,,MAX(ISNUMBER($D39:AN39)*COLUMN($D39:AN39))))</f>
        <v>#N/A</v>
      </c>
      <c r="AP39" s="2" t="e">
        <f t="array" ref="AP39">IF(INDEX(Data!BX:BX,$B39)=0,#N/A,INDEX(Data!BX:BX,$B39)-Data!BX$2+INDEX($A39:AO39,,MAX(ISNUMBER($D39:AO39)*COLUMN($D39:AO39))))</f>
        <v>#N/A</v>
      </c>
      <c r="AQ39" s="2" t="e">
        <f t="array" ref="AQ39">IF(INDEX(Data!BY:BY,$B39)=0,#N/A,INDEX(Data!BY:BY,$B39)-Data!BY$2+INDEX($A39:AP39,,MAX(ISNUMBER($D39:AP39)*COLUMN($D39:AP39))))</f>
        <v>#N/A</v>
      </c>
      <c r="AR39" s="2" t="e">
        <f t="array" ref="AR39">IF(INDEX(Data!BZ:BZ,$B39)=0,#N/A,INDEX(Data!BZ:BZ,$B39)-Data!BZ$2+INDEX($A39:AQ39,,MAX(ISNUMBER($D39:AQ39)*COLUMN($D39:AQ39))))</f>
        <v>#N/A</v>
      </c>
      <c r="AS39" s="2" t="e">
        <f t="array" ref="AS39">IF(INDEX(Data!CA:CA,$B39)=0,#N/A,INDEX(Data!CA:CA,$B39)-Data!CA$2+INDEX($A39:AR39,,MAX(ISNUMBER($D39:AR39)*COLUMN($D39:AR39))))</f>
        <v>#N/A</v>
      </c>
      <c r="AT39" s="2" t="e">
        <f t="array" ref="AT39">IF(INDEX(Data!CB:CB,$B39)=0,#N/A,INDEX(Data!CB:CB,$B39)-Data!CB$2+INDEX($A39:AS39,,MAX(ISNUMBER($D39:AS39)*COLUMN($D39:AS39))))</f>
        <v>#N/A</v>
      </c>
      <c r="AU39" s="2" t="e">
        <f t="array" ref="AU39">IF(INDEX(Data!CC:CC,$B39)=0,#N/A,INDEX(Data!CC:CC,$B39)-Data!CC$2+INDEX($A39:AT39,,MAX(ISNUMBER($D39:AT39)*COLUMN($D39:AT39))))</f>
        <v>#N/A</v>
      </c>
      <c r="AV39" s="2" t="e">
        <f t="array" ref="AV39">IF(INDEX(Data!CD:CD,$B39)=0,#N/A,INDEX(Data!CD:CD,$B39)-Data!CD$2+INDEX($A39:AU39,,MAX(ISNUMBER($D39:AU39)*COLUMN($D39:AU39))))</f>
        <v>#N/A</v>
      </c>
      <c r="AW39" s="2" t="e">
        <f t="array" ref="AW39">IF(INDEX(Data!CE:CE,$B39)=0,#N/A,INDEX(Data!CE:CE,$B39)-Data!CE$2+INDEX($A39:AV39,,MAX(ISNUMBER($D39:AV39)*COLUMN($D39:AV39))))</f>
        <v>#N/A</v>
      </c>
      <c r="AX39" s="2" t="e">
        <f t="array" ref="AX39">IF(INDEX(Data!CF:CF,$B39)=0,#N/A,INDEX(Data!CF:CF,$B39)-Data!CF$2+INDEX($A39:AW39,,MAX(ISNUMBER($D39:AW39)*COLUMN($D39:AW39))))</f>
        <v>#N/A</v>
      </c>
      <c r="AY39" s="2" t="e">
        <f t="array" ref="AY39">IF(INDEX(Data!CG:CG,$B39)=0,#N/A,INDEX(Data!CG:CG,$B39)-Data!CG$2+INDEX($A39:AX39,,MAX(ISNUMBER($D39:AX39)*COLUMN($D39:AX39))))</f>
        <v>#N/A</v>
      </c>
      <c r="AZ39" s="2" t="e">
        <f t="array" ref="AZ39">IF(INDEX(Data!CH:CH,$B39)=0,#N/A,INDEX(Data!CH:CH,$B39)-Data!CH$2+INDEX($A39:AY39,,MAX(ISNUMBER($D39:AY39)*COLUMN($D39:AY39))))</f>
        <v>#N/A</v>
      </c>
      <c r="BA39" s="2" t="e">
        <f t="array" ref="BA39">IF(INDEX(Data!CI:CI,$B39)=0,#N/A,INDEX(Data!CI:CI,$B39)-Data!CI$2+INDEX($A39:AZ39,,MAX(ISNUMBER($D39:AZ39)*COLUMN($D39:AZ39))))</f>
        <v>#N/A</v>
      </c>
      <c r="BB39" s="2" t="e">
        <f t="array" ref="BB39">IF(INDEX(Data!CJ:CJ,$B39)=0,#N/A,INDEX(Data!CJ:CJ,$B39)-Data!CJ$2+INDEX($A39:BA39,,MAX(ISNUMBER($D39:BA39)*COLUMN($D39:BA39))))</f>
        <v>#N/A</v>
      </c>
      <c r="BC39" s="2" t="e">
        <f t="array" ref="BC39">IF(INDEX(Data!CK:CK,$B39)=0,#N/A,INDEX(Data!CK:CK,$B39)-Data!CK$2+INDEX($A39:BB39,,MAX(ISNUMBER($D39:BB39)*COLUMN($D39:BB39))))</f>
        <v>#N/A</v>
      </c>
      <c r="BD39" s="2" t="e">
        <f t="array" ref="BD39">IF(INDEX(Data!CL:CL,$B39)=0,#N/A,INDEX(Data!CL:CL,$B39)-Data!CL$2+INDEX($A39:BC39,,MAX(ISNUMBER($D39:BC39)*COLUMN($D39:BC39))))</f>
        <v>#N/A</v>
      </c>
      <c r="BE39" s="2" t="e">
        <f t="array" ref="BE39">IF(INDEX(Data!CM:CM,$B39)=0,#N/A,INDEX(Data!CM:CM,$B39)-Data!CM$2+INDEX($A39:BD39,,MAX(ISNUMBER($D39:BD39)*COLUMN($D39:BD39))))</f>
        <v>#N/A</v>
      </c>
      <c r="BF39" s="2" t="e">
        <f t="array" ref="BF39">IF(INDEX(Data!CN:CN,$B39)=0,#N/A,INDEX(Data!CN:CN,$B39)-Data!CN$2+INDEX($A39:BE39,,MAX(ISNUMBER($D39:BE39)*COLUMN($D39:BE39))))</f>
        <v>#N/A</v>
      </c>
      <c r="BG39" s="2" t="e">
        <f t="array" ref="BG39">IF(INDEX(Data!CO:CO,$B39)=0,#N/A,INDEX(Data!CO:CO,$B39)-Data!CO$2+INDEX($A39:BF39,,MAX(ISNUMBER($D39:BF39)*COLUMN($D39:BF39))))</f>
        <v>#N/A</v>
      </c>
      <c r="BH39" s="2" t="e">
        <f t="array" ref="BH39">IF(INDEX(Data!CP:CP,$B39)=0,#N/A,INDEX(Data!CP:CP,$B39)-Data!CP$2+INDEX($A39:BG39,,MAX(ISNUMBER($D39:BG39)*COLUMN($D39:BG39))))</f>
        <v>#N/A</v>
      </c>
      <c r="BI39" s="2" t="e">
        <f t="array" ref="BI39">IF(INDEX(Data!CQ:CQ,$B39)=0,#N/A,INDEX(Data!CQ:CQ,$B39)-Data!CQ$2+INDEX($A39:BH39,,MAX(ISNUMBER($D39:BH39)*COLUMN($D39:BH39))))</f>
        <v>#N/A</v>
      </c>
      <c r="BJ39" s="2" t="e">
        <f t="array" ref="BJ39">IF(INDEX(Data!CR:CR,$B39)=0,#N/A,INDEX(Data!CR:CR,$B39)-Data!CR$2+INDEX($A39:BI39,,MAX(ISNUMBER($D39:BI39)*COLUMN($D39:BI39))))</f>
        <v>#N/A</v>
      </c>
      <c r="BK39" s="2" t="e">
        <f t="array" ref="BK39">IF(INDEX(Data!CS:CS,$B39)=0,#N/A,INDEX(Data!CS:CS,$B39)-Data!CS$2+INDEX($A39:BJ39,,MAX(ISNUMBER($D39:BJ39)*COLUMN($D39:BJ39))))</f>
        <v>#N/A</v>
      </c>
      <c r="BL39" s="2" t="e">
        <f t="array" ref="BL39">IF(INDEX(Data!CT:CT,$B39)=0,#N/A,INDEX(Data!CT:CT,$B39)-Data!CT$2+INDEX($A39:BK39,,MAX(ISNUMBER($D39:BK39)*COLUMN($D39:BK39))))</f>
        <v>#N/A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 t="str">
        <f>Data!AJ108</f>
        <v>Manfred Knapp</v>
      </c>
      <c r="B40" s="2">
        <f>MATCH(A40,Data!AJ:AJ,0)</f>
        <v>108</v>
      </c>
      <c r="C40" s="2">
        <f ca="1">COUNTIF(OFFSET(Data!$AM$1:$DC$71,B40-1,0,1),"&gt;0")</f>
        <v>28</v>
      </c>
      <c r="D40" s="2">
        <v>0</v>
      </c>
      <c r="E40" s="2">
        <f t="array" ref="E40">IF(INDEX(Data!AM:AM,$B40)=0,#N/A,INDEX(Data!AM:AM,$B40)-Data!AM$2+INDEX($A40:D40,,MAX(ISNUMBER($D40:D40)*COLUMN($D40:D40))))</f>
        <v>0</v>
      </c>
      <c r="F40" s="2">
        <f t="array" ref="F40">IF(INDEX(Data!AN:AN,$B40)=0,#N/A,INDEX(Data!AN:AN,$B40)-Data!AN$2+INDEX($A40:E40,,MAX(ISNUMBER($D40:E40)*COLUMN($D40:E40))))</f>
        <v>0</v>
      </c>
      <c r="G40" s="2">
        <f t="array" ref="G40">IF(INDEX(Data!AO:AO,$B40)=0,#N/A,INDEX(Data!AO:AO,$B40)-Data!AO$2+INDEX($A40:F40,,MAX(ISNUMBER($D40:F40)*COLUMN($D40:F40))))</f>
        <v>1</v>
      </c>
      <c r="H40" s="2">
        <f t="array" ref="H40">IF(INDEX(Data!AP:AP,$B40)=0,#N/A,INDEX(Data!AP:AP,$B40)-Data!AP$2+INDEX($A40:G40,,MAX(ISNUMBER($D40:G40)*COLUMN($D40:G40))))</f>
        <v>2</v>
      </c>
      <c r="I40" s="2">
        <f t="array" ref="I40">IF(INDEX(Data!AQ:AQ,$B40)=0,#N/A,INDEX(Data!AQ:AQ,$B40)-Data!AQ$2+INDEX($A40:H40,,MAX(ISNUMBER($D40:H40)*COLUMN($D40:H40))))</f>
        <v>2</v>
      </c>
      <c r="J40" s="2">
        <f t="array" ref="J40">IF(INDEX(Data!AR:AR,$B40)=0,#N/A,INDEX(Data!AR:AR,$B40)-Data!AR$2+INDEX($A40:I40,,MAX(ISNUMBER($D40:I40)*COLUMN($D40:I40))))</f>
        <v>2</v>
      </c>
      <c r="K40" s="2">
        <f t="array" ref="K40">IF(INDEX(Data!AS:AS,$B40)=0,#N/A,INDEX(Data!AS:AS,$B40)-Data!AS$2+INDEX($A40:J40,,MAX(ISNUMBER($D40:J40)*COLUMN($D40:J40))))</f>
        <v>3</v>
      </c>
      <c r="L40" s="2">
        <f t="array" ref="L40">IF(INDEX(Data!AT:AT,$B40)=0,#N/A,INDEX(Data!AT:AT,$B40)-Data!AT$2+INDEX($A40:K40,,MAX(ISNUMBER($D40:K40)*COLUMN($D40:K40))))</f>
        <v>5</v>
      </c>
      <c r="M40" s="2">
        <f t="array" ref="M40">IF(INDEX(Data!AU:AU,$B40)=0,#N/A,INDEX(Data!AU:AU,$B40)-Data!AU$2+INDEX($A40:L40,,MAX(ISNUMBER($D40:L40)*COLUMN($D40:L40))))</f>
        <v>5</v>
      </c>
      <c r="N40" s="2">
        <f t="array" ref="N40">IF(INDEX(Data!AV:AV,$B40)=0,#N/A,INDEX(Data!AV:AV,$B40)-Data!AV$2+INDEX($A40:M40,,MAX(ISNUMBER($D40:M40)*COLUMN($D40:M40))))</f>
        <v>6</v>
      </c>
      <c r="O40" s="2">
        <f t="array" ref="O40">IF(INDEX(Data!AW:AW,$B40)=0,#N/A,INDEX(Data!AW:AW,$B40)-Data!AW$2+INDEX($A40:N40,,MAX(ISNUMBER($D40:N40)*COLUMN($D40:N40))))</f>
        <v>7</v>
      </c>
      <c r="P40" s="2">
        <f t="array" ref="P40">IF(INDEX(Data!AX:AX,$B40)=0,#N/A,INDEX(Data!AX:AX,$B40)-Data!AX$2+INDEX($A40:O40,,MAX(ISNUMBER($D40:O40)*COLUMN($D40:O40))))</f>
        <v>7</v>
      </c>
      <c r="Q40" s="2">
        <f t="array" ref="Q40">IF(INDEX(Data!AY:AY,$B40)=0,#N/A,INDEX(Data!AY:AY,$B40)-Data!AY$2+INDEX($A40:P40,,MAX(ISNUMBER($D40:P40)*COLUMN($D40:P40))))</f>
        <v>7</v>
      </c>
      <c r="R40" s="2">
        <f t="array" ref="R40">IF(INDEX(Data!AZ:AZ,$B40)=0,#N/A,INDEX(Data!AZ:AZ,$B40)-Data!AZ$2+INDEX($A40:Q40,,MAX(ISNUMBER($D40:Q40)*COLUMN($D40:Q40))))</f>
        <v>7</v>
      </c>
      <c r="S40" s="2">
        <f t="array" ref="S40">IF(INDEX(Data!BA:BA,$B40)=0,#N/A,INDEX(Data!BA:BA,$B40)-Data!BA$2+INDEX($A40:R40,,MAX(ISNUMBER($D40:R40)*COLUMN($D40:R40))))</f>
        <v>7</v>
      </c>
      <c r="T40" s="2">
        <f t="array" ref="T40">IF(INDEX(Data!BB:BB,$B40)=0,#N/A,INDEX(Data!BB:BB,$B40)-Data!BB$2+INDEX($A40:S40,,MAX(ISNUMBER($D40:S40)*COLUMN($D40:S40))))</f>
        <v>8</v>
      </c>
      <c r="U40" s="2">
        <f t="array" ref="U40">IF(INDEX(Data!BC:BC,$B40)=0,#N/A,INDEX(Data!BC:BC,$B40)-Data!BC$2+INDEX($A40:T40,,MAX(ISNUMBER($D40:T40)*COLUMN($D40:T40))))</f>
        <v>10</v>
      </c>
      <c r="V40" s="2">
        <f t="array" ref="V40">IF(INDEX(Data!BD:BD,$B40)=0,#N/A,INDEX(Data!BD:BD,$B40)-Data!BD$2+INDEX($A40:U40,,MAX(ISNUMBER($D40:U40)*COLUMN($D40:U40))))</f>
        <v>10</v>
      </c>
      <c r="W40" s="2">
        <f t="array" ref="W40">IF(INDEX(Data!BE:BE,$B40)=0,#N/A,INDEX(Data!BE:BE,$B40)-Data!BE$2+INDEX($A40:V40,,MAX(ISNUMBER($D40:V40)*COLUMN($D40:V40))))</f>
        <v>9</v>
      </c>
      <c r="X40" s="2">
        <f t="array" ref="X40">IF(INDEX(Data!BF:BF,$B40)=0,#N/A,INDEX(Data!BF:BF,$B40)-Data!BF$2+INDEX($A40:W40,,MAX(ISNUMBER($D40:W40)*COLUMN($D40:W40))))</f>
        <v>10</v>
      </c>
      <c r="Y40" s="2">
        <f t="array" ref="Y40">IF(INDEX(Data!BG:BG,$B40)=0,#N/A,INDEX(Data!BG:BG,$B40)-Data!BG$2+INDEX($A40:X40,,MAX(ISNUMBER($D40:X40)*COLUMN($D40:X40))))</f>
        <v>11</v>
      </c>
      <c r="Z40" s="2">
        <f t="array" ref="Z40">IF(INDEX(Data!BH:BH,$B40)=0,#N/A,INDEX(Data!BH:BH,$B40)-Data!BH$2+INDEX($A40:Y40,,MAX(ISNUMBER($D40:Y40)*COLUMN($D40:Y40))))</f>
        <v>12</v>
      </c>
      <c r="AA40" s="2">
        <f t="array" ref="AA40">IF(INDEX(Data!BI:BI,$B40)=0,#N/A,INDEX(Data!BI:BI,$B40)-Data!BI$2+INDEX($A40:Z40,,MAX(ISNUMBER($D40:Z40)*COLUMN($D40:Z40))))</f>
        <v>13</v>
      </c>
      <c r="AB40" s="2">
        <f t="array" ref="AB40">IF(INDEX(Data!BJ:BJ,$B40)=0,#N/A,INDEX(Data!BJ:BJ,$B40)-Data!BJ$2+INDEX($A40:AA40,,MAX(ISNUMBER($D40:AA40)*COLUMN($D40:AA40))))</f>
        <v>12</v>
      </c>
      <c r="AC40" s="2">
        <f t="array" ref="AC40">IF(INDEX(Data!BK:BK,$B40)=0,#N/A,INDEX(Data!BK:BK,$B40)-Data!BK$2+INDEX($A40:AB40,,MAX(ISNUMBER($D40:AB40)*COLUMN($D40:AB40))))</f>
        <v>12</v>
      </c>
      <c r="AD40" s="2">
        <f t="array" ref="AD40">IF(INDEX(Data!BL:BL,$B40)=0,#N/A,INDEX(Data!BL:BL,$B40)-Data!BL$2+INDEX($A40:AC40,,MAX(ISNUMBER($D40:AC40)*COLUMN($D40:AC40))))</f>
        <v>12</v>
      </c>
      <c r="AE40" s="2">
        <f t="array" ref="AE40">IF(INDEX(Data!BM:BM,$B40)=0,#N/A,INDEX(Data!BM:BM,$B40)-Data!BM$2+INDEX($A40:AD40,,MAX(ISNUMBER($D40:AD40)*COLUMN($D40:AD40))))</f>
        <v>13</v>
      </c>
      <c r="AF40" s="2">
        <f t="array" ref="AF40">IF(INDEX(Data!BN:BN,$B40)=0,#N/A,INDEX(Data!BN:BN,$B40)-Data!BN$2+INDEX($A40:AE40,,MAX(ISNUMBER($D40:AE40)*COLUMN($D40:AE40))))</f>
        <v>14</v>
      </c>
      <c r="AG40" s="2" t="e">
        <f t="array" ref="AG40">IF(INDEX(Data!BO:BO,$B40)=0,#N/A,INDEX(Data!BO:BO,$B40)-Data!BO$2+INDEX($A40:AF40,,MAX(ISNUMBER($D40:AF40)*COLUMN($D40:AF40))))</f>
        <v>#N/A</v>
      </c>
      <c r="AH40" s="2" t="e">
        <f t="array" ref="AH40">IF(INDEX(Data!BP:BP,$B40)=0,#N/A,INDEX(Data!BP:BP,$B40)-Data!BP$2+INDEX($A40:AG40,,MAX(ISNUMBER($D40:AG40)*COLUMN($D40:AG40))))</f>
        <v>#N/A</v>
      </c>
      <c r="AI40" s="2" t="e">
        <f t="array" ref="AI40">IF(INDEX(Data!BQ:BQ,$B40)=0,#N/A,INDEX(Data!BQ:BQ,$B40)-Data!BQ$2+INDEX($A40:AH40,,MAX(ISNUMBER($D40:AH40)*COLUMN($D40:AH40))))</f>
        <v>#N/A</v>
      </c>
      <c r="AJ40" s="2" t="e">
        <f t="array" ref="AJ40">IF(INDEX(Data!BR:BR,$B40)=0,#N/A,INDEX(Data!BR:BR,$B40)-Data!BR$2+INDEX($A40:AI40,,MAX(ISNUMBER($D40:AI40)*COLUMN($D40:AI40))))</f>
        <v>#N/A</v>
      </c>
      <c r="AK40" s="2" t="e">
        <f t="array" ref="AK40">IF(INDEX(Data!BS:BS,$B40)=0,#N/A,INDEX(Data!BS:BS,$B40)-Data!BS$2+INDEX($A40:AJ40,,MAX(ISNUMBER($D40:AJ40)*COLUMN($D40:AJ40))))</f>
        <v>#N/A</v>
      </c>
      <c r="AL40" s="2" t="e">
        <f t="array" ref="AL40">IF(INDEX(Data!BT:BT,$B40)=0,#N/A,INDEX(Data!BT:BT,$B40)-Data!BT$2+INDEX($A40:AK40,,MAX(ISNUMBER($D40:AK40)*COLUMN($D40:AK40))))</f>
        <v>#N/A</v>
      </c>
      <c r="AM40" s="2" t="e">
        <f t="array" ref="AM40">IF(INDEX(Data!BU:BU,$B40)=0,#N/A,INDEX(Data!BU:BU,$B40)-Data!BU$2+INDEX($A40:AL40,,MAX(ISNUMBER($D40:AL40)*COLUMN($D40:AL40))))</f>
        <v>#N/A</v>
      </c>
      <c r="AN40" s="2" t="e">
        <f t="array" ref="AN40">IF(INDEX(Data!BV:BV,$B40)=0,#N/A,INDEX(Data!BV:BV,$B40)-Data!BV$2+INDEX($A40:AM40,,MAX(ISNUMBER($D40:AM40)*COLUMN($D40:AM40))))</f>
        <v>#N/A</v>
      </c>
      <c r="AO40" s="2" t="e">
        <f t="array" ref="AO40">IF(INDEX(Data!BW:BW,$B40)=0,#N/A,INDEX(Data!BW:BW,$B40)-Data!BW$2+INDEX($A40:AN40,,MAX(ISNUMBER($D40:AN40)*COLUMN($D40:AN40))))</f>
        <v>#N/A</v>
      </c>
      <c r="AP40" s="2" t="e">
        <f t="array" ref="AP40">IF(INDEX(Data!BX:BX,$B40)=0,#N/A,INDEX(Data!BX:BX,$B40)-Data!BX$2+INDEX($A40:AO40,,MAX(ISNUMBER($D40:AO40)*COLUMN($D40:AO40))))</f>
        <v>#N/A</v>
      </c>
      <c r="AQ40" s="2" t="e">
        <f t="array" ref="AQ40">IF(INDEX(Data!BY:BY,$B40)=0,#N/A,INDEX(Data!BY:BY,$B40)-Data!BY$2+INDEX($A40:AP40,,MAX(ISNUMBER($D40:AP40)*COLUMN($D40:AP40))))</f>
        <v>#N/A</v>
      </c>
      <c r="AR40" s="2" t="e">
        <f t="array" ref="AR40">IF(INDEX(Data!BZ:BZ,$B40)=0,#N/A,INDEX(Data!BZ:BZ,$B40)-Data!BZ$2+INDEX($A40:AQ40,,MAX(ISNUMBER($D40:AQ40)*COLUMN($D40:AQ40))))</f>
        <v>#N/A</v>
      </c>
      <c r="AS40" s="2" t="e">
        <f t="array" ref="AS40">IF(INDEX(Data!CA:CA,$B40)=0,#N/A,INDEX(Data!CA:CA,$B40)-Data!CA$2+INDEX($A40:AR40,,MAX(ISNUMBER($D40:AR40)*COLUMN($D40:AR40))))</f>
        <v>#N/A</v>
      </c>
      <c r="AT40" s="2" t="e">
        <f t="array" ref="AT40">IF(INDEX(Data!CB:CB,$B40)=0,#N/A,INDEX(Data!CB:CB,$B40)-Data!CB$2+INDEX($A40:AS40,,MAX(ISNUMBER($D40:AS40)*COLUMN($D40:AS40))))</f>
        <v>#N/A</v>
      </c>
      <c r="AU40" s="2" t="e">
        <f t="array" ref="AU40">IF(INDEX(Data!CC:CC,$B40)=0,#N/A,INDEX(Data!CC:CC,$B40)-Data!CC$2+INDEX($A40:AT40,,MAX(ISNUMBER($D40:AT40)*COLUMN($D40:AT40))))</f>
        <v>#N/A</v>
      </c>
      <c r="AV40" s="2" t="e">
        <f t="array" ref="AV40">IF(INDEX(Data!CD:CD,$B40)=0,#N/A,INDEX(Data!CD:CD,$B40)-Data!CD$2+INDEX($A40:AU40,,MAX(ISNUMBER($D40:AU40)*COLUMN($D40:AU40))))</f>
        <v>#N/A</v>
      </c>
      <c r="AW40" s="2" t="e">
        <f t="array" ref="AW40">IF(INDEX(Data!CE:CE,$B40)=0,#N/A,INDEX(Data!CE:CE,$B40)-Data!CE$2+INDEX($A40:AV40,,MAX(ISNUMBER($D40:AV40)*COLUMN($D40:AV40))))</f>
        <v>#N/A</v>
      </c>
      <c r="AX40" s="2" t="e">
        <f t="array" ref="AX40">IF(INDEX(Data!CF:CF,$B40)=0,#N/A,INDEX(Data!CF:CF,$B40)-Data!CF$2+INDEX($A40:AW40,,MAX(ISNUMBER($D40:AW40)*COLUMN($D40:AW40))))</f>
        <v>#N/A</v>
      </c>
      <c r="AY40" s="2" t="e">
        <f t="array" ref="AY40">IF(INDEX(Data!CG:CG,$B40)=0,#N/A,INDEX(Data!CG:CG,$B40)-Data!CG$2+INDEX($A40:AX40,,MAX(ISNUMBER($D40:AX40)*COLUMN($D40:AX40))))</f>
        <v>#N/A</v>
      </c>
      <c r="AZ40" s="2" t="e">
        <f t="array" ref="AZ40">IF(INDEX(Data!CH:CH,$B40)=0,#N/A,INDEX(Data!CH:CH,$B40)-Data!CH$2+INDEX($A40:AY40,,MAX(ISNUMBER($D40:AY40)*COLUMN($D40:AY40))))</f>
        <v>#N/A</v>
      </c>
      <c r="BA40" s="2" t="e">
        <f t="array" ref="BA40">IF(INDEX(Data!CI:CI,$B40)=0,#N/A,INDEX(Data!CI:CI,$B40)-Data!CI$2+INDEX($A40:AZ40,,MAX(ISNUMBER($D40:AZ40)*COLUMN($D40:AZ40))))</f>
        <v>#N/A</v>
      </c>
      <c r="BB40" s="2" t="e">
        <f t="array" ref="BB40">IF(INDEX(Data!CJ:CJ,$B40)=0,#N/A,INDEX(Data!CJ:CJ,$B40)-Data!CJ$2+INDEX($A40:BA40,,MAX(ISNUMBER($D40:BA40)*COLUMN($D40:BA40))))</f>
        <v>#N/A</v>
      </c>
      <c r="BC40" s="2" t="e">
        <f t="array" ref="BC40">IF(INDEX(Data!CK:CK,$B40)=0,#N/A,INDEX(Data!CK:CK,$B40)-Data!CK$2+INDEX($A40:BB40,,MAX(ISNUMBER($D40:BB40)*COLUMN($D40:BB40))))</f>
        <v>#N/A</v>
      </c>
      <c r="BD40" s="2" t="e">
        <f t="array" ref="BD40">IF(INDEX(Data!CL:CL,$B40)=0,#N/A,INDEX(Data!CL:CL,$B40)-Data!CL$2+INDEX($A40:BC40,,MAX(ISNUMBER($D40:BC40)*COLUMN($D40:BC40))))</f>
        <v>#N/A</v>
      </c>
      <c r="BE40" s="2" t="e">
        <f t="array" ref="BE40">IF(INDEX(Data!CM:CM,$B40)=0,#N/A,INDEX(Data!CM:CM,$B40)-Data!CM$2+INDEX($A40:BD40,,MAX(ISNUMBER($D40:BD40)*COLUMN($D40:BD40))))</f>
        <v>#N/A</v>
      </c>
      <c r="BF40" s="2" t="e">
        <f t="array" ref="BF40">IF(INDEX(Data!CN:CN,$B40)=0,#N/A,INDEX(Data!CN:CN,$B40)-Data!CN$2+INDEX($A40:BE40,,MAX(ISNUMBER($D40:BE40)*COLUMN($D40:BE40))))</f>
        <v>#N/A</v>
      </c>
      <c r="BG40" s="2" t="e">
        <f t="array" ref="BG40">IF(INDEX(Data!CO:CO,$B40)=0,#N/A,INDEX(Data!CO:CO,$B40)-Data!CO$2+INDEX($A40:BF40,,MAX(ISNUMBER($D40:BF40)*COLUMN($D40:BF40))))</f>
        <v>#N/A</v>
      </c>
      <c r="BH40" s="2" t="e">
        <f t="array" ref="BH40">IF(INDEX(Data!CP:CP,$B40)=0,#N/A,INDEX(Data!CP:CP,$B40)-Data!CP$2+INDEX($A40:BG40,,MAX(ISNUMBER($D40:BG40)*COLUMN($D40:BG40))))</f>
        <v>#N/A</v>
      </c>
      <c r="BI40" s="2" t="e">
        <f t="array" ref="BI40">IF(INDEX(Data!CQ:CQ,$B40)=0,#N/A,INDEX(Data!CQ:CQ,$B40)-Data!CQ$2+INDEX($A40:BH40,,MAX(ISNUMBER($D40:BH40)*COLUMN($D40:BH40))))</f>
        <v>#N/A</v>
      </c>
      <c r="BJ40" s="2" t="e">
        <f t="array" ref="BJ40">IF(INDEX(Data!CR:CR,$B40)=0,#N/A,INDEX(Data!CR:CR,$B40)-Data!CR$2+INDEX($A40:BI40,,MAX(ISNUMBER($D40:BI40)*COLUMN($D40:BI40))))</f>
        <v>#N/A</v>
      </c>
      <c r="BK40" s="2" t="e">
        <f t="array" ref="BK40">IF(INDEX(Data!CS:CS,$B40)=0,#N/A,INDEX(Data!CS:CS,$B40)-Data!CS$2+INDEX($A40:BJ40,,MAX(ISNUMBER($D40:BJ40)*COLUMN($D40:BJ40))))</f>
        <v>#N/A</v>
      </c>
      <c r="BL40" s="2" t="e">
        <f t="array" ref="BL40">IF(INDEX(Data!CT:CT,$B40)=0,#N/A,INDEX(Data!CT:CT,$B40)-Data!CT$2+INDEX($A40:BK40,,MAX(ISNUMBER($D40:BK40)*COLUMN($D40:BK40))))</f>
        <v>#N/A</v>
      </c>
      <c r="BM40" s="2" t="e">
        <f t="array" ref="BM40">IF(INDEX(Data!CU:CU,$B40)=0,#N/A,INDEX(Data!CU:CU,$B40)-Data!CU$2+INDEX($A40:BL40,,MAX(ISNUMBER($D40:BL40)*COLUMN($D40:BL40))))</f>
        <v>#N/A</v>
      </c>
      <c r="BN40" s="2" t="e">
        <f t="array" ref="BN40">IF(INDEX(Data!CV:CV,$B40)=0,#N/A,INDEX(Data!CV:CV,$B40)-Data!CV$2+INDEX($A40:BM40,,MAX(ISNUMBER($D40:BM40)*COLUMN($D40:BM40))))</f>
        <v>#N/A</v>
      </c>
      <c r="BO40" s="2" t="e">
        <f t="array" ref="BO40">IF(INDEX(Data!CW:CW,$B40)=0,#N/A,INDEX(Data!CW:CW,$B40)-Data!CW$2+INDEX($A40:BN40,,MAX(ISNUMBER($D40:BN40)*COLUMN($D40:BN40))))</f>
        <v>#N/A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 t="str">
        <f>Data!AJ109</f>
        <v>Michael Priester</v>
      </c>
      <c r="B41" s="2">
        <f>MATCH(A41,Data!AJ:AJ,0)</f>
        <v>109</v>
      </c>
      <c r="C41" s="2">
        <f ca="1">COUNTIF(OFFSET(Data!$AM$1:$DC$71,B41-1,0,1),"&gt;0")</f>
        <v>28</v>
      </c>
      <c r="D41" s="2">
        <v>0</v>
      </c>
      <c r="E41" s="2">
        <f t="array" ref="E41">IF(INDEX(Data!AM:AM,$B41)=0,#N/A,INDEX(Data!AM:AM,$B41)-Data!AM$2+INDEX($A41:D41,,MAX(ISNUMBER($D41:D41)*COLUMN($D41:D41))))</f>
        <v>2</v>
      </c>
      <c r="F41" s="2">
        <f t="array" ref="F41">IF(INDEX(Data!AN:AN,$B41)=0,#N/A,INDEX(Data!AN:AN,$B41)-Data!AN$2+INDEX($A41:E41,,MAX(ISNUMBER($D41:E41)*COLUMN($D41:E41))))</f>
        <v>2</v>
      </c>
      <c r="G41" s="2">
        <f t="array" ref="G41">IF(INDEX(Data!AO:AO,$B41)=0,#N/A,INDEX(Data!AO:AO,$B41)-Data!AO$2+INDEX($A41:F41,,MAX(ISNUMBER($D41:F41)*COLUMN($D41:F41))))</f>
        <v>2</v>
      </c>
      <c r="H41" s="2">
        <f t="array" ref="H41">IF(INDEX(Data!AP:AP,$B41)=0,#N/A,INDEX(Data!AP:AP,$B41)-Data!AP$2+INDEX($A41:G41,,MAX(ISNUMBER($D41:G41)*COLUMN($D41:G41))))</f>
        <v>3</v>
      </c>
      <c r="I41" s="2">
        <f t="array" ref="I41">IF(INDEX(Data!AQ:AQ,$B41)=0,#N/A,INDEX(Data!AQ:AQ,$B41)-Data!AQ$2+INDEX($A41:H41,,MAX(ISNUMBER($D41:H41)*COLUMN($D41:H41))))</f>
        <v>3</v>
      </c>
      <c r="J41" s="2">
        <f t="array" ref="J41">IF(INDEX(Data!AR:AR,$B41)=0,#N/A,INDEX(Data!AR:AR,$B41)-Data!AR$2+INDEX($A41:I41,,MAX(ISNUMBER($D41:I41)*COLUMN($D41:I41))))</f>
        <v>3</v>
      </c>
      <c r="K41" s="2">
        <f t="array" ref="K41">IF(INDEX(Data!AS:AS,$B41)=0,#N/A,INDEX(Data!AS:AS,$B41)-Data!AS$2+INDEX($A41:J41,,MAX(ISNUMBER($D41:J41)*COLUMN($D41:J41))))</f>
        <v>3</v>
      </c>
      <c r="L41" s="2">
        <f t="array" ref="L41">IF(INDEX(Data!AT:AT,$B41)=0,#N/A,INDEX(Data!AT:AT,$B41)-Data!AT$2+INDEX($A41:K41,,MAX(ISNUMBER($D41:K41)*COLUMN($D41:K41))))</f>
        <v>3</v>
      </c>
      <c r="M41" s="2">
        <f t="array" ref="M41">IF(INDEX(Data!AU:AU,$B41)=0,#N/A,INDEX(Data!AU:AU,$B41)-Data!AU$2+INDEX($A41:L41,,MAX(ISNUMBER($D41:L41)*COLUMN($D41:L41))))</f>
        <v>4</v>
      </c>
      <c r="N41" s="2">
        <f t="array" ref="N41">IF(INDEX(Data!AV:AV,$B41)=0,#N/A,INDEX(Data!AV:AV,$B41)-Data!AV$2+INDEX($A41:M41,,MAX(ISNUMBER($D41:M41)*COLUMN($D41:M41))))</f>
        <v>4</v>
      </c>
      <c r="O41" s="2">
        <f t="array" ref="O41">IF(INDEX(Data!AW:AW,$B41)=0,#N/A,INDEX(Data!AW:AW,$B41)-Data!AW$2+INDEX($A41:N41,,MAX(ISNUMBER($D41:N41)*COLUMN($D41:N41))))</f>
        <v>4</v>
      </c>
      <c r="P41" s="2">
        <f t="array" ref="P41">IF(INDEX(Data!AX:AX,$B41)=0,#N/A,INDEX(Data!AX:AX,$B41)-Data!AX$2+INDEX($A41:O41,,MAX(ISNUMBER($D41:O41)*COLUMN($D41:O41))))</f>
        <v>4</v>
      </c>
      <c r="Q41" s="2">
        <f t="array" ref="Q41">IF(INDEX(Data!AY:AY,$B41)=0,#N/A,INDEX(Data!AY:AY,$B41)-Data!AY$2+INDEX($A41:P41,,MAX(ISNUMBER($D41:P41)*COLUMN($D41:P41))))</f>
        <v>5</v>
      </c>
      <c r="R41" s="2">
        <f t="array" ref="R41">IF(INDEX(Data!AZ:AZ,$B41)=0,#N/A,INDEX(Data!AZ:AZ,$B41)-Data!AZ$2+INDEX($A41:Q41,,MAX(ISNUMBER($D41:Q41)*COLUMN($D41:Q41))))</f>
        <v>6</v>
      </c>
      <c r="S41" s="2">
        <f t="array" ref="S41">IF(INDEX(Data!BA:BA,$B41)=0,#N/A,INDEX(Data!BA:BA,$B41)-Data!BA$2+INDEX($A41:R41,,MAX(ISNUMBER($D41:R41)*COLUMN($D41:R41))))</f>
        <v>7</v>
      </c>
      <c r="T41" s="2">
        <f t="array" ref="T41">IF(INDEX(Data!BB:BB,$B41)=0,#N/A,INDEX(Data!BB:BB,$B41)-Data!BB$2+INDEX($A41:S41,,MAX(ISNUMBER($D41:S41)*COLUMN($D41:S41))))</f>
        <v>7</v>
      </c>
      <c r="U41" s="2">
        <f t="array" ref="U41">IF(INDEX(Data!BC:BC,$B41)=0,#N/A,INDEX(Data!BC:BC,$B41)-Data!BC$2+INDEX($A41:T41,,MAX(ISNUMBER($D41:T41)*COLUMN($D41:T41))))</f>
        <v>8</v>
      </c>
      <c r="V41" s="2">
        <f t="array" ref="V41">IF(INDEX(Data!BD:BD,$B41)=0,#N/A,INDEX(Data!BD:BD,$B41)-Data!BD$2+INDEX($A41:U41,,MAX(ISNUMBER($D41:U41)*COLUMN($D41:U41))))</f>
        <v>9</v>
      </c>
      <c r="W41" s="2">
        <f t="array" ref="W41">IF(INDEX(Data!BE:BE,$B41)=0,#N/A,INDEX(Data!BE:BE,$B41)-Data!BE$2+INDEX($A41:V41,,MAX(ISNUMBER($D41:V41)*COLUMN($D41:V41))))</f>
        <v>9</v>
      </c>
      <c r="X41" s="2">
        <f t="array" ref="X41">IF(INDEX(Data!BF:BF,$B41)=0,#N/A,INDEX(Data!BF:BF,$B41)-Data!BF$2+INDEX($A41:W41,,MAX(ISNUMBER($D41:W41)*COLUMN($D41:W41))))</f>
        <v>9</v>
      </c>
      <c r="Y41" s="2">
        <f t="array" ref="Y41">IF(INDEX(Data!BG:BG,$B41)=0,#N/A,INDEX(Data!BG:BG,$B41)-Data!BG$2+INDEX($A41:X41,,MAX(ISNUMBER($D41:X41)*COLUMN($D41:X41))))</f>
        <v>10</v>
      </c>
      <c r="Z41" s="2">
        <f t="array" ref="Z41">IF(INDEX(Data!BH:BH,$B41)=0,#N/A,INDEX(Data!BH:BH,$B41)-Data!BH$2+INDEX($A41:Y41,,MAX(ISNUMBER($D41:Y41)*COLUMN($D41:Y41))))</f>
        <v>11</v>
      </c>
      <c r="AA41" s="2">
        <f t="array" ref="AA41">IF(INDEX(Data!BI:BI,$B41)=0,#N/A,INDEX(Data!BI:BI,$B41)-Data!BI$2+INDEX($A41:Z41,,MAX(ISNUMBER($D41:Z41)*COLUMN($D41:Z41))))</f>
        <v>12</v>
      </c>
      <c r="AB41" s="2">
        <f t="array" ref="AB41">IF(INDEX(Data!BJ:BJ,$B41)=0,#N/A,INDEX(Data!BJ:BJ,$B41)-Data!BJ$2+INDEX($A41:AA41,,MAX(ISNUMBER($D41:AA41)*COLUMN($D41:AA41))))</f>
        <v>13</v>
      </c>
      <c r="AC41" s="2">
        <f t="array" ref="AC41">IF(INDEX(Data!BK:BK,$B41)=0,#N/A,INDEX(Data!BK:BK,$B41)-Data!BK$2+INDEX($A41:AB41,,MAX(ISNUMBER($D41:AB41)*COLUMN($D41:AB41))))</f>
        <v>13</v>
      </c>
      <c r="AD41" s="2">
        <f t="array" ref="AD41">IF(INDEX(Data!BL:BL,$B41)=0,#N/A,INDEX(Data!BL:BL,$B41)-Data!BL$2+INDEX($A41:AC41,,MAX(ISNUMBER($D41:AC41)*COLUMN($D41:AC41))))</f>
        <v>14</v>
      </c>
      <c r="AE41" s="2">
        <f t="array" ref="AE41">IF(INDEX(Data!BM:BM,$B41)=0,#N/A,INDEX(Data!BM:BM,$B41)-Data!BM$2+INDEX($A41:AD41,,MAX(ISNUMBER($D41:AD41)*COLUMN($D41:AD41))))</f>
        <v>14</v>
      </c>
      <c r="AF41" s="2">
        <f t="array" ref="AF41">IF(INDEX(Data!BN:BN,$B41)=0,#N/A,INDEX(Data!BN:BN,$B41)-Data!BN$2+INDEX($A41:AE41,,MAX(ISNUMBER($D41:AE41)*COLUMN($D41:AE41))))</f>
        <v>14</v>
      </c>
      <c r="AG41" s="2" t="e">
        <f t="array" ref="AG41">IF(INDEX(Data!BO:BO,$B41)=0,#N/A,INDEX(Data!BO:BO,$B41)-Data!BO$2+INDEX($A41:AF41,,MAX(ISNUMBER($D41:AF41)*COLUMN($D41:AF41))))</f>
        <v>#N/A</v>
      </c>
      <c r="AH41" s="2" t="e">
        <f t="array" ref="AH41">IF(INDEX(Data!BP:BP,$B41)=0,#N/A,INDEX(Data!BP:BP,$B41)-Data!BP$2+INDEX($A41:AG41,,MAX(ISNUMBER($D41:AG41)*COLUMN($D41:AG41))))</f>
        <v>#N/A</v>
      </c>
      <c r="AI41" s="2" t="e">
        <f t="array" ref="AI41">IF(INDEX(Data!BQ:BQ,$B41)=0,#N/A,INDEX(Data!BQ:BQ,$B41)-Data!BQ$2+INDEX($A41:AH41,,MAX(ISNUMBER($D41:AH41)*COLUMN($D41:AH41))))</f>
        <v>#N/A</v>
      </c>
      <c r="AJ41" s="2" t="e">
        <f t="array" ref="AJ41">IF(INDEX(Data!BR:BR,$B41)=0,#N/A,INDEX(Data!BR:BR,$B41)-Data!BR$2+INDEX($A41:AI41,,MAX(ISNUMBER($D41:AI41)*COLUMN($D41:AI41))))</f>
        <v>#N/A</v>
      </c>
      <c r="AK41" s="2" t="e">
        <f t="array" ref="AK41">IF(INDEX(Data!BS:BS,$B41)=0,#N/A,INDEX(Data!BS:BS,$B41)-Data!BS$2+INDEX($A41:AJ41,,MAX(ISNUMBER($D41:AJ41)*COLUMN($D41:AJ41))))</f>
        <v>#N/A</v>
      </c>
      <c r="AL41" s="2" t="e">
        <f t="array" ref="AL41">IF(INDEX(Data!BT:BT,$B41)=0,#N/A,INDEX(Data!BT:BT,$B41)-Data!BT$2+INDEX($A41:AK41,,MAX(ISNUMBER($D41:AK41)*COLUMN($D41:AK41))))</f>
        <v>#N/A</v>
      </c>
      <c r="AM41" s="2" t="e">
        <f t="array" ref="AM41">IF(INDEX(Data!BU:BU,$B41)=0,#N/A,INDEX(Data!BU:BU,$B41)-Data!BU$2+INDEX($A41:AL41,,MAX(ISNUMBER($D41:AL41)*COLUMN($D41:AL41))))</f>
        <v>#N/A</v>
      </c>
      <c r="AN41" s="2" t="e">
        <f t="array" ref="AN41">IF(INDEX(Data!BV:BV,$B41)=0,#N/A,INDEX(Data!BV:BV,$B41)-Data!BV$2+INDEX($A41:AM41,,MAX(ISNUMBER($D41:AM41)*COLUMN($D41:AM41))))</f>
        <v>#N/A</v>
      </c>
      <c r="AO41" s="2" t="e">
        <f t="array" ref="AO41">IF(INDEX(Data!BW:BW,$B41)=0,#N/A,INDEX(Data!BW:BW,$B41)-Data!BW$2+INDEX($A41:AN41,,MAX(ISNUMBER($D41:AN41)*COLUMN($D41:AN41))))</f>
        <v>#N/A</v>
      </c>
      <c r="AP41" s="2" t="e">
        <f t="array" ref="AP41">IF(INDEX(Data!BX:BX,$B41)=0,#N/A,INDEX(Data!BX:BX,$B41)-Data!BX$2+INDEX($A41:AO41,,MAX(ISNUMBER($D41:AO41)*COLUMN($D41:AO41))))</f>
        <v>#N/A</v>
      </c>
      <c r="AQ41" s="2" t="e">
        <f t="array" ref="AQ41">IF(INDEX(Data!BY:BY,$B41)=0,#N/A,INDEX(Data!BY:BY,$B41)-Data!BY$2+INDEX($A41:AP41,,MAX(ISNUMBER($D41:AP41)*COLUMN($D41:AP41))))</f>
        <v>#N/A</v>
      </c>
      <c r="AR41" s="2" t="e">
        <f t="array" ref="AR41">IF(INDEX(Data!BZ:BZ,$B41)=0,#N/A,INDEX(Data!BZ:BZ,$B41)-Data!BZ$2+INDEX($A41:AQ41,,MAX(ISNUMBER($D41:AQ41)*COLUMN($D41:AQ41))))</f>
        <v>#N/A</v>
      </c>
      <c r="AS41" s="2" t="e">
        <f t="array" ref="AS41">IF(INDEX(Data!CA:CA,$B41)=0,#N/A,INDEX(Data!CA:CA,$B41)-Data!CA$2+INDEX($A41:AR41,,MAX(ISNUMBER($D41:AR41)*COLUMN($D41:AR41))))</f>
        <v>#N/A</v>
      </c>
      <c r="AT41" s="2" t="e">
        <f t="array" ref="AT41">IF(INDEX(Data!CB:CB,$B41)=0,#N/A,INDEX(Data!CB:CB,$B41)-Data!CB$2+INDEX($A41:AS41,,MAX(ISNUMBER($D41:AS41)*COLUMN($D41:AS41))))</f>
        <v>#N/A</v>
      </c>
      <c r="AU41" s="2" t="e">
        <f t="array" ref="AU41">IF(INDEX(Data!CC:CC,$B41)=0,#N/A,INDEX(Data!CC:CC,$B41)-Data!CC$2+INDEX($A41:AT41,,MAX(ISNUMBER($D41:AT41)*COLUMN($D41:AT41))))</f>
        <v>#N/A</v>
      </c>
      <c r="AV41" s="2" t="e">
        <f t="array" ref="AV41">IF(INDEX(Data!CD:CD,$B41)=0,#N/A,INDEX(Data!CD:CD,$B41)-Data!CD$2+INDEX($A41:AU41,,MAX(ISNUMBER($D41:AU41)*COLUMN($D41:AU41))))</f>
        <v>#N/A</v>
      </c>
      <c r="AW41" s="2" t="e">
        <f t="array" ref="AW41">IF(INDEX(Data!CE:CE,$B41)=0,#N/A,INDEX(Data!CE:CE,$B41)-Data!CE$2+INDEX($A41:AV41,,MAX(ISNUMBER($D41:AV41)*COLUMN($D41:AV41))))</f>
        <v>#N/A</v>
      </c>
      <c r="AX41" s="2" t="e">
        <f t="array" ref="AX41">IF(INDEX(Data!CF:CF,$B41)=0,#N/A,INDEX(Data!CF:CF,$B41)-Data!CF$2+INDEX($A41:AW41,,MAX(ISNUMBER($D41:AW41)*COLUMN($D41:AW41))))</f>
        <v>#N/A</v>
      </c>
      <c r="AY41" s="2" t="e">
        <f t="array" ref="AY41">IF(INDEX(Data!CG:CG,$B41)=0,#N/A,INDEX(Data!CG:CG,$B41)-Data!CG$2+INDEX($A41:AX41,,MAX(ISNUMBER($D41:AX41)*COLUMN($D41:AX41))))</f>
        <v>#N/A</v>
      </c>
      <c r="AZ41" s="2" t="e">
        <f t="array" ref="AZ41">IF(INDEX(Data!CH:CH,$B41)=0,#N/A,INDEX(Data!CH:CH,$B41)-Data!CH$2+INDEX($A41:AY41,,MAX(ISNUMBER($D41:AY41)*COLUMN($D41:AY41))))</f>
        <v>#N/A</v>
      </c>
      <c r="BA41" s="2" t="e">
        <f t="array" ref="BA41">IF(INDEX(Data!CI:CI,$B41)=0,#N/A,INDEX(Data!CI:CI,$B41)-Data!CI$2+INDEX($A41:AZ41,,MAX(ISNUMBER($D41:AZ41)*COLUMN($D41:AZ41))))</f>
        <v>#N/A</v>
      </c>
      <c r="BB41" s="2" t="e">
        <f t="array" ref="BB41">IF(INDEX(Data!CJ:CJ,$B41)=0,#N/A,INDEX(Data!CJ:CJ,$B41)-Data!CJ$2+INDEX($A41:BA41,,MAX(ISNUMBER($D41:BA41)*COLUMN($D41:BA41))))</f>
        <v>#N/A</v>
      </c>
      <c r="BC41" s="2" t="e">
        <f t="array" ref="BC41">IF(INDEX(Data!CK:CK,$B41)=0,#N/A,INDEX(Data!CK:CK,$B41)-Data!CK$2+INDEX($A41:BB41,,MAX(ISNUMBER($D41:BB41)*COLUMN($D41:BB41))))</f>
        <v>#N/A</v>
      </c>
      <c r="BD41" s="2" t="e">
        <f t="array" ref="BD41">IF(INDEX(Data!CL:CL,$B41)=0,#N/A,INDEX(Data!CL:CL,$B41)-Data!CL$2+INDEX($A41:BC41,,MAX(ISNUMBER($D41:BC41)*COLUMN($D41:BC41))))</f>
        <v>#N/A</v>
      </c>
      <c r="BE41" s="2" t="e">
        <f t="array" ref="BE41">IF(INDEX(Data!CM:CM,$B41)=0,#N/A,INDEX(Data!CM:CM,$B41)-Data!CM$2+INDEX($A41:BD41,,MAX(ISNUMBER($D41:BD41)*COLUMN($D41:BD41))))</f>
        <v>#N/A</v>
      </c>
      <c r="BF41" s="2" t="e">
        <f t="array" ref="BF41">IF(INDEX(Data!CN:CN,$B41)=0,#N/A,INDEX(Data!CN:CN,$B41)-Data!CN$2+INDEX($A41:BE41,,MAX(ISNUMBER($D41:BE41)*COLUMN($D41:BE41))))</f>
        <v>#N/A</v>
      </c>
      <c r="BG41" s="2" t="e">
        <f t="array" ref="BG41">IF(INDEX(Data!CO:CO,$B41)=0,#N/A,INDEX(Data!CO:CO,$B41)-Data!CO$2+INDEX($A41:BF41,,MAX(ISNUMBER($D41:BF41)*COLUMN($D41:BF41))))</f>
        <v>#N/A</v>
      </c>
      <c r="BH41" s="2" t="e">
        <f t="array" ref="BH41">IF(INDEX(Data!CP:CP,$B41)=0,#N/A,INDEX(Data!CP:CP,$B41)-Data!CP$2+INDEX($A41:BG41,,MAX(ISNUMBER($D41:BG41)*COLUMN($D41:BG41))))</f>
        <v>#N/A</v>
      </c>
      <c r="BI41" s="2" t="e">
        <f t="array" ref="BI41">IF(INDEX(Data!CQ:CQ,$B41)=0,#N/A,INDEX(Data!CQ:CQ,$B41)-Data!CQ$2+INDEX($A41:BH41,,MAX(ISNUMBER($D41:BH41)*COLUMN($D41:BH41))))</f>
        <v>#N/A</v>
      </c>
      <c r="BJ41" s="2" t="e">
        <f t="array" ref="BJ41">IF(INDEX(Data!CR:CR,$B41)=0,#N/A,INDEX(Data!CR:CR,$B41)-Data!CR$2+INDEX($A41:BI41,,MAX(ISNUMBER($D41:BI41)*COLUMN($D41:BI41))))</f>
        <v>#N/A</v>
      </c>
      <c r="BK41" s="2" t="e">
        <f t="array" ref="BK41">IF(INDEX(Data!CS:CS,$B41)=0,#N/A,INDEX(Data!CS:CS,$B41)-Data!CS$2+INDEX($A41:BJ41,,MAX(ISNUMBER($D41:BJ41)*COLUMN($D41:BJ41))))</f>
        <v>#N/A</v>
      </c>
      <c r="BL41" s="2" t="e">
        <f t="array" ref="BL41">IF(INDEX(Data!CT:CT,$B41)=0,#N/A,INDEX(Data!CT:CT,$B41)-Data!CT$2+INDEX($A41:BK41,,MAX(ISNUMBER($D41:BK41)*COLUMN($D41:BK41))))</f>
        <v>#N/A</v>
      </c>
      <c r="BM41" s="2" t="e">
        <f t="array" ref="BM41">IF(INDEX(Data!CU:CU,$B41)=0,#N/A,INDEX(Data!CU:CU,$B41)-Data!CU$2+INDEX($A41:BL41,,MAX(ISNUMBER($D41:BL41)*COLUMN($D41:BL41))))</f>
        <v>#N/A</v>
      </c>
      <c r="BN41" s="2" t="e">
        <f t="array" ref="BN41">IF(INDEX(Data!CV:CV,$B41)=0,#N/A,INDEX(Data!CV:CV,$B41)-Data!CV$2+INDEX($A41:BM41,,MAX(ISNUMBER($D41:BM41)*COLUMN($D41:BM41))))</f>
        <v>#N/A</v>
      </c>
      <c r="BO41" s="2" t="e">
        <f t="array" ref="BO41">IF(INDEX(Data!CW:CW,$B41)=0,#N/A,INDEX(Data!CW:CW,$B41)-Data!CW$2+INDEX($A41:BN41,,MAX(ISNUMBER($D41:BN41)*COLUMN($D41:BN41))))</f>
        <v>#N/A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 t="str">
        <f>Data!AJ110</f>
        <v>Michael Seitlinger</v>
      </c>
      <c r="B42" s="2">
        <f>MATCH(A42,Data!AJ:AJ,0)</f>
        <v>110</v>
      </c>
      <c r="C42" s="2">
        <f ca="1">COUNTIF(OFFSET(Data!$AM$1:$DC$71,B42-1,0,1),"&gt;0")</f>
        <v>28</v>
      </c>
      <c r="D42" s="2">
        <v>0</v>
      </c>
      <c r="E42" s="2">
        <f t="array" ref="E42">IF(INDEX(Data!AM:AM,$B42)=0,#N/A,INDEX(Data!AM:AM,$B42)-Data!AM$2+INDEX($A42:D42,,MAX(ISNUMBER($D42:D42)*COLUMN($D42:D42))))</f>
        <v>1</v>
      </c>
      <c r="F42" s="2">
        <f t="array" ref="F42">IF(INDEX(Data!AN:AN,$B42)=0,#N/A,INDEX(Data!AN:AN,$B42)-Data!AN$2+INDEX($A42:E42,,MAX(ISNUMBER($D42:E42)*COLUMN($D42:E42))))</f>
        <v>1</v>
      </c>
      <c r="G42" s="2">
        <f t="array" ref="G42">IF(INDEX(Data!AO:AO,$B42)=0,#N/A,INDEX(Data!AO:AO,$B42)-Data!AO$2+INDEX($A42:F42,,MAX(ISNUMBER($D42:F42)*COLUMN($D42:F42))))</f>
        <v>3</v>
      </c>
      <c r="H42" s="2">
        <f t="array" ref="H42">IF(INDEX(Data!AP:AP,$B42)=0,#N/A,INDEX(Data!AP:AP,$B42)-Data!AP$2+INDEX($A42:G42,,MAX(ISNUMBER($D42:G42)*COLUMN($D42:G42))))</f>
        <v>3</v>
      </c>
      <c r="I42" s="2">
        <f t="array" ref="I42">IF(INDEX(Data!AQ:AQ,$B42)=0,#N/A,INDEX(Data!AQ:AQ,$B42)-Data!AQ$2+INDEX($A42:H42,,MAX(ISNUMBER($D42:H42)*COLUMN($D42:H42))))</f>
        <v>4</v>
      </c>
      <c r="J42" s="2">
        <f t="array" ref="J42">IF(INDEX(Data!AR:AR,$B42)=0,#N/A,INDEX(Data!AR:AR,$B42)-Data!AR$2+INDEX($A42:I42,,MAX(ISNUMBER($D42:I42)*COLUMN($D42:I42))))</f>
        <v>3</v>
      </c>
      <c r="K42" s="2">
        <f t="array" ref="K42">IF(INDEX(Data!AS:AS,$B42)=0,#N/A,INDEX(Data!AS:AS,$B42)-Data!AS$2+INDEX($A42:J42,,MAX(ISNUMBER($D42:J42)*COLUMN($D42:J42))))</f>
        <v>3</v>
      </c>
      <c r="L42" s="2">
        <f t="array" ref="L42">IF(INDEX(Data!AT:AT,$B42)=0,#N/A,INDEX(Data!AT:AT,$B42)-Data!AT$2+INDEX($A42:K42,,MAX(ISNUMBER($D42:K42)*COLUMN($D42:K42))))</f>
        <v>4</v>
      </c>
      <c r="M42" s="2">
        <f t="array" ref="M42">IF(INDEX(Data!AU:AU,$B42)=0,#N/A,INDEX(Data!AU:AU,$B42)-Data!AU$2+INDEX($A42:L42,,MAX(ISNUMBER($D42:L42)*COLUMN($D42:L42))))</f>
        <v>5</v>
      </c>
      <c r="N42" s="2">
        <f t="array" ref="N42">IF(INDEX(Data!AV:AV,$B42)=0,#N/A,INDEX(Data!AV:AV,$B42)-Data!AV$2+INDEX($A42:M42,,MAX(ISNUMBER($D42:M42)*COLUMN($D42:M42))))</f>
        <v>6</v>
      </c>
      <c r="O42" s="2">
        <f t="array" ref="O42">IF(INDEX(Data!AW:AW,$B42)=0,#N/A,INDEX(Data!AW:AW,$B42)-Data!AW$2+INDEX($A42:N42,,MAX(ISNUMBER($D42:N42)*COLUMN($D42:N42))))</f>
        <v>7</v>
      </c>
      <c r="P42" s="2">
        <f t="array" ref="P42">IF(INDEX(Data!AX:AX,$B42)=0,#N/A,INDEX(Data!AX:AX,$B42)-Data!AX$2+INDEX($A42:O42,,MAX(ISNUMBER($D42:O42)*COLUMN($D42:O42))))</f>
        <v>7</v>
      </c>
      <c r="Q42" s="2">
        <f t="array" ref="Q42">IF(INDEX(Data!AY:AY,$B42)=0,#N/A,INDEX(Data!AY:AY,$B42)-Data!AY$2+INDEX($A42:P42,,MAX(ISNUMBER($D42:P42)*COLUMN($D42:P42))))</f>
        <v>8</v>
      </c>
      <c r="R42" s="2">
        <f t="array" ref="R42">IF(INDEX(Data!AZ:AZ,$B42)=0,#N/A,INDEX(Data!AZ:AZ,$B42)-Data!AZ$2+INDEX($A42:Q42,,MAX(ISNUMBER($D42:Q42)*COLUMN($D42:Q42))))</f>
        <v>9</v>
      </c>
      <c r="S42" s="2">
        <f t="array" ref="S42">IF(INDEX(Data!BA:BA,$B42)=0,#N/A,INDEX(Data!BA:BA,$B42)-Data!BA$2+INDEX($A42:R42,,MAX(ISNUMBER($D42:R42)*COLUMN($D42:R42))))</f>
        <v>10</v>
      </c>
      <c r="T42" s="2">
        <f t="array" ref="T42">IF(INDEX(Data!BB:BB,$B42)=0,#N/A,INDEX(Data!BB:BB,$B42)-Data!BB$2+INDEX($A42:S42,,MAX(ISNUMBER($D42:S42)*COLUMN($D42:S42))))</f>
        <v>10</v>
      </c>
      <c r="U42" s="2">
        <f t="array" ref="U42">IF(INDEX(Data!BC:BC,$B42)=0,#N/A,INDEX(Data!BC:BC,$B42)-Data!BC$2+INDEX($A42:T42,,MAX(ISNUMBER($D42:T42)*COLUMN($D42:T42))))</f>
        <v>11</v>
      </c>
      <c r="V42" s="2">
        <f t="array" ref="V42">IF(INDEX(Data!BD:BD,$B42)=0,#N/A,INDEX(Data!BD:BD,$B42)-Data!BD$2+INDEX($A42:U42,,MAX(ISNUMBER($D42:U42)*COLUMN($D42:U42))))</f>
        <v>11</v>
      </c>
      <c r="W42" s="2">
        <f t="array" ref="W42">IF(INDEX(Data!BE:BE,$B42)=0,#N/A,INDEX(Data!BE:BE,$B42)-Data!BE$2+INDEX($A42:V42,,MAX(ISNUMBER($D42:V42)*COLUMN($D42:V42))))</f>
        <v>11</v>
      </c>
      <c r="X42" s="2">
        <f t="array" ref="X42">IF(INDEX(Data!BF:BF,$B42)=0,#N/A,INDEX(Data!BF:BF,$B42)-Data!BF$2+INDEX($A42:W42,,MAX(ISNUMBER($D42:W42)*COLUMN($D42:W42))))</f>
        <v>11</v>
      </c>
      <c r="Y42" s="2">
        <f t="array" ref="Y42">IF(INDEX(Data!BG:BG,$B42)=0,#N/A,INDEX(Data!BG:BG,$B42)-Data!BG$2+INDEX($A42:X42,,MAX(ISNUMBER($D42:X42)*COLUMN($D42:X42))))</f>
        <v>11</v>
      </c>
      <c r="Z42" s="2">
        <f t="array" ref="Z42">IF(INDEX(Data!BH:BH,$B42)=0,#N/A,INDEX(Data!BH:BH,$B42)-Data!BH$2+INDEX($A42:Y42,,MAX(ISNUMBER($D42:Y42)*COLUMN($D42:Y42))))</f>
        <v>12</v>
      </c>
      <c r="AA42" s="2">
        <f t="array" ref="AA42">IF(INDEX(Data!BI:BI,$B42)=0,#N/A,INDEX(Data!BI:BI,$B42)-Data!BI$2+INDEX($A42:Z42,,MAX(ISNUMBER($D42:Z42)*COLUMN($D42:Z42))))</f>
        <v>13</v>
      </c>
      <c r="AB42" s="2">
        <f t="array" ref="AB42">IF(INDEX(Data!BJ:BJ,$B42)=0,#N/A,INDEX(Data!BJ:BJ,$B42)-Data!BJ$2+INDEX($A42:AA42,,MAX(ISNUMBER($D42:AA42)*COLUMN($D42:AA42))))</f>
        <v>14</v>
      </c>
      <c r="AC42" s="2">
        <f t="array" ref="AC42">IF(INDEX(Data!BK:BK,$B42)=0,#N/A,INDEX(Data!BK:BK,$B42)-Data!BK$2+INDEX($A42:AB42,,MAX(ISNUMBER($D42:AB42)*COLUMN($D42:AB42))))</f>
        <v>14</v>
      </c>
      <c r="AD42" s="2">
        <f t="array" ref="AD42">IF(INDEX(Data!BL:BL,$B42)=0,#N/A,INDEX(Data!BL:BL,$B42)-Data!BL$2+INDEX($A42:AC42,,MAX(ISNUMBER($D42:AC42)*COLUMN($D42:AC42))))</f>
        <v>16</v>
      </c>
      <c r="AE42" s="2">
        <f t="array" ref="AE42">IF(INDEX(Data!BM:BM,$B42)=0,#N/A,INDEX(Data!BM:BM,$B42)-Data!BM$2+INDEX($A42:AD42,,MAX(ISNUMBER($D42:AD42)*COLUMN($D42:AD42))))</f>
        <v>17</v>
      </c>
      <c r="AF42" s="2">
        <f t="array" ref="AF42">IF(INDEX(Data!BN:BN,$B42)=0,#N/A,INDEX(Data!BN:BN,$B42)-Data!BN$2+INDEX($A42:AE42,,MAX(ISNUMBER($D42:AE42)*COLUMN($D42:AE42))))</f>
        <v>17</v>
      </c>
      <c r="AG42" s="2" t="e">
        <f t="array" ref="AG42">IF(INDEX(Data!BO:BO,$B42)=0,#N/A,INDEX(Data!BO:BO,$B42)-Data!BO$2+INDEX($A42:AF42,,MAX(ISNUMBER($D42:AF42)*COLUMN($D42:AF42))))</f>
        <v>#N/A</v>
      </c>
      <c r="AH42" s="2" t="e">
        <f t="array" ref="AH42">IF(INDEX(Data!BP:BP,$B42)=0,#N/A,INDEX(Data!BP:BP,$B42)-Data!BP$2+INDEX($A42:AG42,,MAX(ISNUMBER($D42:AG42)*COLUMN($D42:AG42))))</f>
        <v>#N/A</v>
      </c>
      <c r="AI42" s="2" t="e">
        <f t="array" ref="AI42">IF(INDEX(Data!BQ:BQ,$B42)=0,#N/A,INDEX(Data!BQ:BQ,$B42)-Data!BQ$2+INDEX($A42:AH42,,MAX(ISNUMBER($D42:AH42)*COLUMN($D42:AH42))))</f>
        <v>#N/A</v>
      </c>
      <c r="AJ42" s="2" t="e">
        <f t="array" ref="AJ42">IF(INDEX(Data!BR:BR,$B42)=0,#N/A,INDEX(Data!BR:BR,$B42)-Data!BR$2+INDEX($A42:AI42,,MAX(ISNUMBER($D42:AI42)*COLUMN($D42:AI42))))</f>
        <v>#N/A</v>
      </c>
      <c r="AK42" s="2" t="e">
        <f t="array" ref="AK42">IF(INDEX(Data!BS:BS,$B42)=0,#N/A,INDEX(Data!BS:BS,$B42)-Data!BS$2+INDEX($A42:AJ42,,MAX(ISNUMBER($D42:AJ42)*COLUMN($D42:AJ42))))</f>
        <v>#N/A</v>
      </c>
      <c r="AL42" s="2" t="e">
        <f t="array" ref="AL42">IF(INDEX(Data!BT:BT,$B42)=0,#N/A,INDEX(Data!BT:BT,$B42)-Data!BT$2+INDEX($A42:AK42,,MAX(ISNUMBER($D42:AK42)*COLUMN($D42:AK42))))</f>
        <v>#N/A</v>
      </c>
      <c r="AM42" s="2" t="e">
        <f t="array" ref="AM42">IF(INDEX(Data!BU:BU,$B42)=0,#N/A,INDEX(Data!BU:BU,$B42)-Data!BU$2+INDEX($A42:AL42,,MAX(ISNUMBER($D42:AL42)*COLUMN($D42:AL42))))</f>
        <v>#N/A</v>
      </c>
      <c r="AN42" s="2" t="e">
        <f t="array" ref="AN42">IF(INDEX(Data!BV:BV,$B42)=0,#N/A,INDEX(Data!BV:BV,$B42)-Data!BV$2+INDEX($A42:AM42,,MAX(ISNUMBER($D42:AM42)*COLUMN($D42:AM42))))</f>
        <v>#N/A</v>
      </c>
      <c r="AO42" s="2" t="e">
        <f t="array" ref="AO42">IF(INDEX(Data!BW:BW,$B42)=0,#N/A,INDEX(Data!BW:BW,$B42)-Data!BW$2+INDEX($A42:AN42,,MAX(ISNUMBER($D42:AN42)*COLUMN($D42:AN42))))</f>
        <v>#N/A</v>
      </c>
      <c r="AP42" s="2" t="e">
        <f t="array" ref="AP42">IF(INDEX(Data!BX:BX,$B42)=0,#N/A,INDEX(Data!BX:BX,$B42)-Data!BX$2+INDEX($A42:AO42,,MAX(ISNUMBER($D42:AO42)*COLUMN($D42:AO42))))</f>
        <v>#N/A</v>
      </c>
      <c r="AQ42" s="2" t="e">
        <f t="array" ref="AQ42">IF(INDEX(Data!BY:BY,$B42)=0,#N/A,INDEX(Data!BY:BY,$B42)-Data!BY$2+INDEX($A42:AP42,,MAX(ISNUMBER($D42:AP42)*COLUMN($D42:AP42))))</f>
        <v>#N/A</v>
      </c>
      <c r="AR42" s="2" t="e">
        <f t="array" ref="AR42">IF(INDEX(Data!BZ:BZ,$B42)=0,#N/A,INDEX(Data!BZ:BZ,$B42)-Data!BZ$2+INDEX($A42:AQ42,,MAX(ISNUMBER($D42:AQ42)*COLUMN($D42:AQ42))))</f>
        <v>#N/A</v>
      </c>
      <c r="AS42" s="2" t="e">
        <f t="array" ref="AS42">IF(INDEX(Data!CA:CA,$B42)=0,#N/A,INDEX(Data!CA:CA,$B42)-Data!CA$2+INDEX($A42:AR42,,MAX(ISNUMBER($D42:AR42)*COLUMN($D42:AR42))))</f>
        <v>#N/A</v>
      </c>
      <c r="AT42" s="2" t="e">
        <f t="array" ref="AT42">IF(INDEX(Data!CB:CB,$B42)=0,#N/A,INDEX(Data!CB:CB,$B42)-Data!CB$2+INDEX($A42:AS42,,MAX(ISNUMBER($D42:AS42)*COLUMN($D42:AS42))))</f>
        <v>#N/A</v>
      </c>
      <c r="AU42" s="2" t="e">
        <f t="array" ref="AU42">IF(INDEX(Data!CC:CC,$B42)=0,#N/A,INDEX(Data!CC:CC,$B42)-Data!CC$2+INDEX($A42:AT42,,MAX(ISNUMBER($D42:AT42)*COLUMN($D42:AT42))))</f>
        <v>#N/A</v>
      </c>
      <c r="AV42" s="2" t="e">
        <f t="array" ref="AV42">IF(INDEX(Data!CD:CD,$B42)=0,#N/A,INDEX(Data!CD:CD,$B42)-Data!CD$2+INDEX($A42:AU42,,MAX(ISNUMBER($D42:AU42)*COLUMN($D42:AU42))))</f>
        <v>#N/A</v>
      </c>
      <c r="AW42" s="2" t="e">
        <f t="array" ref="AW42">IF(INDEX(Data!CE:CE,$B42)=0,#N/A,INDEX(Data!CE:CE,$B42)-Data!CE$2+INDEX($A42:AV42,,MAX(ISNUMBER($D42:AV42)*COLUMN($D42:AV42))))</f>
        <v>#N/A</v>
      </c>
      <c r="AX42" s="2" t="e">
        <f t="array" ref="AX42">IF(INDEX(Data!CF:CF,$B42)=0,#N/A,INDEX(Data!CF:CF,$B42)-Data!CF$2+INDEX($A42:AW42,,MAX(ISNUMBER($D42:AW42)*COLUMN($D42:AW42))))</f>
        <v>#N/A</v>
      </c>
      <c r="AY42" s="2" t="e">
        <f t="array" ref="AY42">IF(INDEX(Data!CG:CG,$B42)=0,#N/A,INDEX(Data!CG:CG,$B42)-Data!CG$2+INDEX($A42:AX42,,MAX(ISNUMBER($D42:AX42)*COLUMN($D42:AX42))))</f>
        <v>#N/A</v>
      </c>
      <c r="AZ42" s="2" t="e">
        <f t="array" ref="AZ42">IF(INDEX(Data!CH:CH,$B42)=0,#N/A,INDEX(Data!CH:CH,$B42)-Data!CH$2+INDEX($A42:AY42,,MAX(ISNUMBER($D42:AY42)*COLUMN($D42:AY42))))</f>
        <v>#N/A</v>
      </c>
      <c r="BA42" s="2" t="e">
        <f t="array" ref="BA42">IF(INDEX(Data!CI:CI,$B42)=0,#N/A,INDEX(Data!CI:CI,$B42)-Data!CI$2+INDEX($A42:AZ42,,MAX(ISNUMBER($D42:AZ42)*COLUMN($D42:AZ42))))</f>
        <v>#N/A</v>
      </c>
      <c r="BB42" s="2" t="e">
        <f t="array" ref="BB42">IF(INDEX(Data!CJ:CJ,$B42)=0,#N/A,INDEX(Data!CJ:CJ,$B42)-Data!CJ$2+INDEX($A42:BA42,,MAX(ISNUMBER($D42:BA42)*COLUMN($D42:BA42))))</f>
        <v>#N/A</v>
      </c>
      <c r="BC42" s="2" t="e">
        <f t="array" ref="BC42">IF(INDEX(Data!CK:CK,$B42)=0,#N/A,INDEX(Data!CK:CK,$B42)-Data!CK$2+INDEX($A42:BB42,,MAX(ISNUMBER($D42:BB42)*COLUMN($D42:BB42))))</f>
        <v>#N/A</v>
      </c>
      <c r="BD42" s="2" t="e">
        <f t="array" ref="BD42">IF(INDEX(Data!CL:CL,$B42)=0,#N/A,INDEX(Data!CL:CL,$B42)-Data!CL$2+INDEX($A42:BC42,,MAX(ISNUMBER($D42:BC42)*COLUMN($D42:BC42))))</f>
        <v>#N/A</v>
      </c>
      <c r="BE42" s="2" t="e">
        <f t="array" ref="BE42">IF(INDEX(Data!CM:CM,$B42)=0,#N/A,INDEX(Data!CM:CM,$B42)-Data!CM$2+INDEX($A42:BD42,,MAX(ISNUMBER($D42:BD42)*COLUMN($D42:BD42))))</f>
        <v>#N/A</v>
      </c>
      <c r="BF42" s="2" t="e">
        <f t="array" ref="BF42">IF(INDEX(Data!CN:CN,$B42)=0,#N/A,INDEX(Data!CN:CN,$B42)-Data!CN$2+INDEX($A42:BE42,,MAX(ISNUMBER($D42:BE42)*COLUMN($D42:BE42))))</f>
        <v>#N/A</v>
      </c>
      <c r="BG42" s="2" t="e">
        <f t="array" ref="BG42">IF(INDEX(Data!CO:CO,$B42)=0,#N/A,INDEX(Data!CO:CO,$B42)-Data!CO$2+INDEX($A42:BF42,,MAX(ISNUMBER($D42:BF42)*COLUMN($D42:BF42))))</f>
        <v>#N/A</v>
      </c>
      <c r="BH42" s="2" t="e">
        <f t="array" ref="BH42">IF(INDEX(Data!CP:CP,$B42)=0,#N/A,INDEX(Data!CP:CP,$B42)-Data!CP$2+INDEX($A42:BG42,,MAX(ISNUMBER($D42:BG42)*COLUMN($D42:BG42))))</f>
        <v>#N/A</v>
      </c>
      <c r="BI42" s="2" t="e">
        <f t="array" ref="BI42">IF(INDEX(Data!CQ:CQ,$B42)=0,#N/A,INDEX(Data!CQ:CQ,$B42)-Data!CQ$2+INDEX($A42:BH42,,MAX(ISNUMBER($D42:BH42)*COLUMN($D42:BH42))))</f>
        <v>#N/A</v>
      </c>
      <c r="BJ42" s="2" t="e">
        <f t="array" ref="BJ42">IF(INDEX(Data!CR:CR,$B42)=0,#N/A,INDEX(Data!CR:CR,$B42)-Data!CR$2+INDEX($A42:BI42,,MAX(ISNUMBER($D42:BI42)*COLUMN($D42:BI42))))</f>
        <v>#N/A</v>
      </c>
      <c r="BK42" s="2" t="e">
        <f t="array" ref="BK42">IF(INDEX(Data!CS:CS,$B42)=0,#N/A,INDEX(Data!CS:CS,$B42)-Data!CS$2+INDEX($A42:BJ42,,MAX(ISNUMBER($D42:BJ42)*COLUMN($D42:BJ42))))</f>
        <v>#N/A</v>
      </c>
      <c r="BL42" s="2" t="e">
        <f t="array" ref="BL42">IF(INDEX(Data!CT:CT,$B42)=0,#N/A,INDEX(Data!CT:CT,$B42)-Data!CT$2+INDEX($A42:BK42,,MAX(ISNUMBER($D42:BK42)*COLUMN($D42:BK42))))</f>
        <v>#N/A</v>
      </c>
      <c r="BM42" s="2" t="e">
        <f t="array" ref="BM42">IF(INDEX(Data!CU:CU,$B42)=0,#N/A,INDEX(Data!CU:CU,$B42)-Data!CU$2+INDEX($A42:BL42,,MAX(ISNUMBER($D42:BL42)*COLUMN($D42:BL42))))</f>
        <v>#N/A</v>
      </c>
      <c r="BN42" s="2" t="e">
        <f t="array" ref="BN42">IF(INDEX(Data!CV:CV,$B42)=0,#N/A,INDEX(Data!CV:CV,$B42)-Data!CV$2+INDEX($A42:BM42,,MAX(ISNUMBER($D42:BM42)*COLUMN($D42:BM42))))</f>
        <v>#N/A</v>
      </c>
      <c r="BO42" s="2" t="e">
        <f t="array" ref="BO42">IF(INDEX(Data!CW:CW,$B42)=0,#N/A,INDEX(Data!CW:CW,$B42)-Data!CW$2+INDEX($A42:BN42,,MAX(ISNUMBER($D42:BN42)*COLUMN($D42:BN42))))</f>
        <v>#N/A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 t="str">
        <f>Data!AJ111</f>
        <v>Magda Kiss</v>
      </c>
      <c r="B43" s="2">
        <f>MATCH(A43,Data!AJ:AJ,0)</f>
        <v>111</v>
      </c>
      <c r="C43" s="2">
        <f ca="1">COUNTIF(OFFSET(Data!$AM$1:$DC$71,B43-1,0,1),"&gt;0")</f>
        <v>28</v>
      </c>
      <c r="D43" s="2">
        <v>0</v>
      </c>
      <c r="E43" s="2">
        <f t="array" ref="E43">IF(INDEX(Data!AM:AM,$B43)=0,#N/A,INDEX(Data!AM:AM,$B43)-Data!AM$2+INDEX($A43:D43,,MAX(ISNUMBER($D43:D43)*COLUMN($D43:D43))))</f>
        <v>1</v>
      </c>
      <c r="F43" s="2">
        <f t="array" ref="F43">IF(INDEX(Data!AN:AN,$B43)=0,#N/A,INDEX(Data!AN:AN,$B43)-Data!AN$2+INDEX($A43:E43,,MAX(ISNUMBER($D43:E43)*COLUMN($D43:E43))))</f>
        <v>1</v>
      </c>
      <c r="G43" s="2">
        <f t="array" ref="G43">IF(INDEX(Data!AO:AO,$B43)=0,#N/A,INDEX(Data!AO:AO,$B43)-Data!AO$2+INDEX($A43:F43,,MAX(ISNUMBER($D43:F43)*COLUMN($D43:F43))))</f>
        <v>3</v>
      </c>
      <c r="H43" s="2">
        <f t="array" ref="H43">IF(INDEX(Data!AP:AP,$B43)=0,#N/A,INDEX(Data!AP:AP,$B43)-Data!AP$2+INDEX($A43:G43,,MAX(ISNUMBER($D43:G43)*COLUMN($D43:G43))))</f>
        <v>4</v>
      </c>
      <c r="I43" s="2">
        <f t="array" ref="I43">IF(INDEX(Data!AQ:AQ,$B43)=0,#N/A,INDEX(Data!AQ:AQ,$B43)-Data!AQ$2+INDEX($A43:H43,,MAX(ISNUMBER($D43:H43)*COLUMN($D43:H43))))</f>
        <v>4</v>
      </c>
      <c r="J43" s="2">
        <f t="array" ref="J43">IF(INDEX(Data!AR:AR,$B43)=0,#N/A,INDEX(Data!AR:AR,$B43)-Data!AR$2+INDEX($A43:I43,,MAX(ISNUMBER($D43:I43)*COLUMN($D43:I43))))</f>
        <v>4</v>
      </c>
      <c r="K43" s="2">
        <f t="array" ref="K43">IF(INDEX(Data!AS:AS,$B43)=0,#N/A,INDEX(Data!AS:AS,$B43)-Data!AS$2+INDEX($A43:J43,,MAX(ISNUMBER($D43:J43)*COLUMN($D43:J43))))</f>
        <v>4</v>
      </c>
      <c r="L43" s="2">
        <f t="array" ref="L43">IF(INDEX(Data!AT:AT,$B43)=0,#N/A,INDEX(Data!AT:AT,$B43)-Data!AT$2+INDEX($A43:K43,,MAX(ISNUMBER($D43:K43)*COLUMN($D43:K43))))</f>
        <v>5</v>
      </c>
      <c r="M43" s="2">
        <f t="array" ref="M43">IF(INDEX(Data!AU:AU,$B43)=0,#N/A,INDEX(Data!AU:AU,$B43)-Data!AU$2+INDEX($A43:L43,,MAX(ISNUMBER($D43:L43)*COLUMN($D43:L43))))</f>
        <v>6</v>
      </c>
      <c r="N43" s="2">
        <f t="array" ref="N43">IF(INDEX(Data!AV:AV,$B43)=0,#N/A,INDEX(Data!AV:AV,$B43)-Data!AV$2+INDEX($A43:M43,,MAX(ISNUMBER($D43:M43)*COLUMN($D43:M43))))</f>
        <v>7</v>
      </c>
      <c r="O43" s="2">
        <f t="array" ref="O43">IF(INDEX(Data!AW:AW,$B43)=0,#N/A,INDEX(Data!AW:AW,$B43)-Data!AW$2+INDEX($A43:N43,,MAX(ISNUMBER($D43:N43)*COLUMN($D43:N43))))</f>
        <v>7</v>
      </c>
      <c r="P43" s="2">
        <f t="array" ref="P43">IF(INDEX(Data!AX:AX,$B43)=0,#N/A,INDEX(Data!AX:AX,$B43)-Data!AX$2+INDEX($A43:O43,,MAX(ISNUMBER($D43:O43)*COLUMN($D43:O43))))</f>
        <v>9</v>
      </c>
      <c r="Q43" s="2">
        <f t="array" ref="Q43">IF(INDEX(Data!AY:AY,$B43)=0,#N/A,INDEX(Data!AY:AY,$B43)-Data!AY$2+INDEX($A43:P43,,MAX(ISNUMBER($D43:P43)*COLUMN($D43:P43))))</f>
        <v>10</v>
      </c>
      <c r="R43" s="2">
        <f t="array" ref="R43">IF(INDEX(Data!AZ:AZ,$B43)=0,#N/A,INDEX(Data!AZ:AZ,$B43)-Data!AZ$2+INDEX($A43:Q43,,MAX(ISNUMBER($D43:Q43)*COLUMN($D43:Q43))))</f>
        <v>11</v>
      </c>
      <c r="S43" s="2">
        <f t="array" ref="S43">IF(INDEX(Data!BA:BA,$B43)=0,#N/A,INDEX(Data!BA:BA,$B43)-Data!BA$2+INDEX($A43:R43,,MAX(ISNUMBER($D43:R43)*COLUMN($D43:R43))))</f>
        <v>11</v>
      </c>
      <c r="T43" s="2">
        <f t="array" ref="T43">IF(INDEX(Data!BB:BB,$B43)=0,#N/A,INDEX(Data!BB:BB,$B43)-Data!BB$2+INDEX($A43:S43,,MAX(ISNUMBER($D43:S43)*COLUMN($D43:S43))))</f>
        <v>11</v>
      </c>
      <c r="U43" s="2">
        <f t="array" ref="U43">IF(INDEX(Data!BC:BC,$B43)=0,#N/A,INDEX(Data!BC:BC,$B43)-Data!BC$2+INDEX($A43:T43,,MAX(ISNUMBER($D43:T43)*COLUMN($D43:T43))))</f>
        <v>12</v>
      </c>
      <c r="V43" s="2">
        <f t="array" ref="V43">IF(INDEX(Data!BD:BD,$B43)=0,#N/A,INDEX(Data!BD:BD,$B43)-Data!BD$2+INDEX($A43:U43,,MAX(ISNUMBER($D43:U43)*COLUMN($D43:U43))))</f>
        <v>13</v>
      </c>
      <c r="W43" s="2">
        <f t="array" ref="W43">IF(INDEX(Data!BE:BE,$B43)=0,#N/A,INDEX(Data!BE:BE,$B43)-Data!BE$2+INDEX($A43:V43,,MAX(ISNUMBER($D43:V43)*COLUMN($D43:V43))))</f>
        <v>14</v>
      </c>
      <c r="X43" s="2">
        <f t="array" ref="X43">IF(INDEX(Data!BF:BF,$B43)=0,#N/A,INDEX(Data!BF:BF,$B43)-Data!BF$2+INDEX($A43:W43,,MAX(ISNUMBER($D43:W43)*COLUMN($D43:W43))))</f>
        <v>14</v>
      </c>
      <c r="Y43" s="2">
        <f t="array" ref="Y43">IF(INDEX(Data!BG:BG,$B43)=0,#N/A,INDEX(Data!BG:BG,$B43)-Data!BG$2+INDEX($A43:X43,,MAX(ISNUMBER($D43:X43)*COLUMN($D43:X43))))</f>
        <v>14</v>
      </c>
      <c r="Z43" s="2">
        <f t="array" ref="Z43">IF(INDEX(Data!BH:BH,$B43)=0,#N/A,INDEX(Data!BH:BH,$B43)-Data!BH$2+INDEX($A43:Y43,,MAX(ISNUMBER($D43:Y43)*COLUMN($D43:Y43))))</f>
        <v>14</v>
      </c>
      <c r="AA43" s="2">
        <f t="array" ref="AA43">IF(INDEX(Data!BI:BI,$B43)=0,#N/A,INDEX(Data!BI:BI,$B43)-Data!BI$2+INDEX($A43:Z43,,MAX(ISNUMBER($D43:Z43)*COLUMN($D43:Z43))))</f>
        <v>15</v>
      </c>
      <c r="AB43" s="2">
        <f t="array" ref="AB43">IF(INDEX(Data!BJ:BJ,$B43)=0,#N/A,INDEX(Data!BJ:BJ,$B43)-Data!BJ$2+INDEX($A43:AA43,,MAX(ISNUMBER($D43:AA43)*COLUMN($D43:AA43))))</f>
        <v>15</v>
      </c>
      <c r="AC43" s="2">
        <f t="array" ref="AC43">IF(INDEX(Data!BK:BK,$B43)=0,#N/A,INDEX(Data!BK:BK,$B43)-Data!BK$2+INDEX($A43:AB43,,MAX(ISNUMBER($D43:AB43)*COLUMN($D43:AB43))))</f>
        <v>15</v>
      </c>
      <c r="AD43" s="2">
        <f t="array" ref="AD43">IF(INDEX(Data!BL:BL,$B43)=0,#N/A,INDEX(Data!BL:BL,$B43)-Data!BL$2+INDEX($A43:AC43,,MAX(ISNUMBER($D43:AC43)*COLUMN($D43:AC43))))</f>
        <v>15</v>
      </c>
      <c r="AE43" s="2">
        <f t="array" ref="AE43">IF(INDEX(Data!BM:BM,$B43)=0,#N/A,INDEX(Data!BM:BM,$B43)-Data!BM$2+INDEX($A43:AD43,,MAX(ISNUMBER($D43:AD43)*COLUMN($D43:AD43))))</f>
        <v>16</v>
      </c>
      <c r="AF43" s="2">
        <f t="array" ref="AF43">IF(INDEX(Data!BN:BN,$B43)=0,#N/A,INDEX(Data!BN:BN,$B43)-Data!BN$2+INDEX($A43:AE43,,MAX(ISNUMBER($D43:AE43)*COLUMN($D43:AE43))))</f>
        <v>17</v>
      </c>
      <c r="AG43" s="2" t="e">
        <f t="array" ref="AG43">IF(INDEX(Data!BO:BO,$B43)=0,#N/A,INDEX(Data!BO:BO,$B43)-Data!BO$2+INDEX($A43:AF43,,MAX(ISNUMBER($D43:AF43)*COLUMN($D43:AF43))))</f>
        <v>#N/A</v>
      </c>
      <c r="AH43" s="2" t="e">
        <f t="array" ref="AH43">IF(INDEX(Data!BP:BP,$B43)=0,#N/A,INDEX(Data!BP:BP,$B43)-Data!BP$2+INDEX($A43:AG43,,MAX(ISNUMBER($D43:AG43)*COLUMN($D43:AG43))))</f>
        <v>#N/A</v>
      </c>
      <c r="AI43" s="2" t="e">
        <f t="array" ref="AI43">IF(INDEX(Data!BQ:BQ,$B43)=0,#N/A,INDEX(Data!BQ:BQ,$B43)-Data!BQ$2+INDEX($A43:AH43,,MAX(ISNUMBER($D43:AH43)*COLUMN($D43:AH43))))</f>
        <v>#N/A</v>
      </c>
      <c r="AJ43" s="2" t="e">
        <f t="array" ref="AJ43">IF(INDEX(Data!BR:BR,$B43)=0,#N/A,INDEX(Data!BR:BR,$B43)-Data!BR$2+INDEX($A43:AI43,,MAX(ISNUMBER($D43:AI43)*COLUMN($D43:AI43))))</f>
        <v>#N/A</v>
      </c>
      <c r="AK43" s="2" t="e">
        <f t="array" ref="AK43">IF(INDEX(Data!BS:BS,$B43)=0,#N/A,INDEX(Data!BS:BS,$B43)-Data!BS$2+INDEX($A43:AJ43,,MAX(ISNUMBER($D43:AJ43)*COLUMN($D43:AJ43))))</f>
        <v>#N/A</v>
      </c>
      <c r="AL43" s="2" t="e">
        <f t="array" ref="AL43">IF(INDEX(Data!BT:BT,$B43)=0,#N/A,INDEX(Data!BT:BT,$B43)-Data!BT$2+INDEX($A43:AK43,,MAX(ISNUMBER($D43:AK43)*COLUMN($D43:AK43))))</f>
        <v>#N/A</v>
      </c>
      <c r="AM43" s="2" t="e">
        <f t="array" ref="AM43">IF(INDEX(Data!BU:BU,$B43)=0,#N/A,INDEX(Data!BU:BU,$B43)-Data!BU$2+INDEX($A43:AL43,,MAX(ISNUMBER($D43:AL43)*COLUMN($D43:AL43))))</f>
        <v>#N/A</v>
      </c>
      <c r="AN43" s="2" t="e">
        <f t="array" ref="AN43">IF(INDEX(Data!BV:BV,$B43)=0,#N/A,INDEX(Data!BV:BV,$B43)-Data!BV$2+INDEX($A43:AM43,,MAX(ISNUMBER($D43:AM43)*COLUMN($D43:AM43))))</f>
        <v>#N/A</v>
      </c>
      <c r="AO43" s="2" t="e">
        <f t="array" ref="AO43">IF(INDEX(Data!BW:BW,$B43)=0,#N/A,INDEX(Data!BW:BW,$B43)-Data!BW$2+INDEX($A43:AN43,,MAX(ISNUMBER($D43:AN43)*COLUMN($D43:AN43))))</f>
        <v>#N/A</v>
      </c>
      <c r="AP43" s="2" t="e">
        <f t="array" ref="AP43">IF(INDEX(Data!BX:BX,$B43)=0,#N/A,INDEX(Data!BX:BX,$B43)-Data!BX$2+INDEX($A43:AO43,,MAX(ISNUMBER($D43:AO43)*COLUMN($D43:AO43))))</f>
        <v>#N/A</v>
      </c>
      <c r="AQ43" s="2" t="e">
        <f t="array" ref="AQ43">IF(INDEX(Data!BY:BY,$B43)=0,#N/A,INDEX(Data!BY:BY,$B43)-Data!BY$2+INDEX($A43:AP43,,MAX(ISNUMBER($D43:AP43)*COLUMN($D43:AP43))))</f>
        <v>#N/A</v>
      </c>
      <c r="AR43" s="2" t="e">
        <f t="array" ref="AR43">IF(INDEX(Data!BZ:BZ,$B43)=0,#N/A,INDEX(Data!BZ:BZ,$B43)-Data!BZ$2+INDEX($A43:AQ43,,MAX(ISNUMBER($D43:AQ43)*COLUMN($D43:AQ43))))</f>
        <v>#N/A</v>
      </c>
      <c r="AS43" s="2" t="e">
        <f t="array" ref="AS43">IF(INDEX(Data!CA:CA,$B43)=0,#N/A,INDEX(Data!CA:CA,$B43)-Data!CA$2+INDEX($A43:AR43,,MAX(ISNUMBER($D43:AR43)*COLUMN($D43:AR43))))</f>
        <v>#N/A</v>
      </c>
      <c r="AT43" s="2" t="e">
        <f t="array" ref="AT43">IF(INDEX(Data!CB:CB,$B43)=0,#N/A,INDEX(Data!CB:CB,$B43)-Data!CB$2+INDEX($A43:AS43,,MAX(ISNUMBER($D43:AS43)*COLUMN($D43:AS43))))</f>
        <v>#N/A</v>
      </c>
      <c r="AU43" s="2" t="e">
        <f t="array" ref="AU43">IF(INDEX(Data!CC:CC,$B43)=0,#N/A,INDEX(Data!CC:CC,$B43)-Data!CC$2+INDEX($A43:AT43,,MAX(ISNUMBER($D43:AT43)*COLUMN($D43:AT43))))</f>
        <v>#N/A</v>
      </c>
      <c r="AV43" s="2" t="e">
        <f t="array" ref="AV43">IF(INDEX(Data!CD:CD,$B43)=0,#N/A,INDEX(Data!CD:CD,$B43)-Data!CD$2+INDEX($A43:AU43,,MAX(ISNUMBER($D43:AU43)*COLUMN($D43:AU43))))</f>
        <v>#N/A</v>
      </c>
      <c r="AW43" s="2" t="e">
        <f t="array" ref="AW43">IF(INDEX(Data!CE:CE,$B43)=0,#N/A,INDEX(Data!CE:CE,$B43)-Data!CE$2+INDEX($A43:AV43,,MAX(ISNUMBER($D43:AV43)*COLUMN($D43:AV43))))</f>
        <v>#N/A</v>
      </c>
      <c r="AX43" s="2" t="e">
        <f t="array" ref="AX43">IF(INDEX(Data!CF:CF,$B43)=0,#N/A,INDEX(Data!CF:CF,$B43)-Data!CF$2+INDEX($A43:AW43,,MAX(ISNUMBER($D43:AW43)*COLUMN($D43:AW43))))</f>
        <v>#N/A</v>
      </c>
      <c r="AY43" s="2" t="e">
        <f t="array" ref="AY43">IF(INDEX(Data!CG:CG,$B43)=0,#N/A,INDEX(Data!CG:CG,$B43)-Data!CG$2+INDEX($A43:AX43,,MAX(ISNUMBER($D43:AX43)*COLUMN($D43:AX43))))</f>
        <v>#N/A</v>
      </c>
      <c r="AZ43" s="2" t="e">
        <f t="array" ref="AZ43">IF(INDEX(Data!CH:CH,$B43)=0,#N/A,INDEX(Data!CH:CH,$B43)-Data!CH$2+INDEX($A43:AY43,,MAX(ISNUMBER($D43:AY43)*COLUMN($D43:AY43))))</f>
        <v>#N/A</v>
      </c>
      <c r="BA43" s="2" t="e">
        <f t="array" ref="BA43">IF(INDEX(Data!CI:CI,$B43)=0,#N/A,INDEX(Data!CI:CI,$B43)-Data!CI$2+INDEX($A43:AZ43,,MAX(ISNUMBER($D43:AZ43)*COLUMN($D43:AZ43))))</f>
        <v>#N/A</v>
      </c>
      <c r="BB43" s="2" t="e">
        <f t="array" ref="BB43">IF(INDEX(Data!CJ:CJ,$B43)=0,#N/A,INDEX(Data!CJ:CJ,$B43)-Data!CJ$2+INDEX($A43:BA43,,MAX(ISNUMBER($D43:BA43)*COLUMN($D43:BA43))))</f>
        <v>#N/A</v>
      </c>
      <c r="BC43" s="2" t="e">
        <f t="array" ref="BC43">IF(INDEX(Data!CK:CK,$B43)=0,#N/A,INDEX(Data!CK:CK,$B43)-Data!CK$2+INDEX($A43:BB43,,MAX(ISNUMBER($D43:BB43)*COLUMN($D43:BB43))))</f>
        <v>#N/A</v>
      </c>
      <c r="BD43" s="2" t="e">
        <f t="array" ref="BD43">IF(INDEX(Data!CL:CL,$B43)=0,#N/A,INDEX(Data!CL:CL,$B43)-Data!CL$2+INDEX($A43:BC43,,MAX(ISNUMBER($D43:BC43)*COLUMN($D43:BC43))))</f>
        <v>#N/A</v>
      </c>
      <c r="BE43" s="2" t="e">
        <f t="array" ref="BE43">IF(INDEX(Data!CM:CM,$B43)=0,#N/A,INDEX(Data!CM:CM,$B43)-Data!CM$2+INDEX($A43:BD43,,MAX(ISNUMBER($D43:BD43)*COLUMN($D43:BD43))))</f>
        <v>#N/A</v>
      </c>
      <c r="BF43" s="2" t="e">
        <f t="array" ref="BF43">IF(INDEX(Data!CN:CN,$B43)=0,#N/A,INDEX(Data!CN:CN,$B43)-Data!CN$2+INDEX($A43:BE43,,MAX(ISNUMBER($D43:BE43)*COLUMN($D43:BE43))))</f>
        <v>#N/A</v>
      </c>
      <c r="BG43" s="2" t="e">
        <f t="array" ref="BG43">IF(INDEX(Data!CO:CO,$B43)=0,#N/A,INDEX(Data!CO:CO,$B43)-Data!CO$2+INDEX($A43:BF43,,MAX(ISNUMBER($D43:BF43)*COLUMN($D43:BF43))))</f>
        <v>#N/A</v>
      </c>
      <c r="BH43" s="2" t="e">
        <f t="array" ref="BH43">IF(INDEX(Data!CP:CP,$B43)=0,#N/A,INDEX(Data!CP:CP,$B43)-Data!CP$2+INDEX($A43:BG43,,MAX(ISNUMBER($D43:BG43)*COLUMN($D43:BG43))))</f>
        <v>#N/A</v>
      </c>
      <c r="BI43" s="2" t="e">
        <f t="array" ref="BI43">IF(INDEX(Data!CQ:CQ,$B43)=0,#N/A,INDEX(Data!CQ:CQ,$B43)-Data!CQ$2+INDEX($A43:BH43,,MAX(ISNUMBER($D43:BH43)*COLUMN($D43:BH43))))</f>
        <v>#N/A</v>
      </c>
      <c r="BJ43" s="2" t="e">
        <f t="array" ref="BJ43">IF(INDEX(Data!CR:CR,$B43)=0,#N/A,INDEX(Data!CR:CR,$B43)-Data!CR$2+INDEX($A43:BI43,,MAX(ISNUMBER($D43:BI43)*COLUMN($D43:BI43))))</f>
        <v>#N/A</v>
      </c>
      <c r="BK43" s="2" t="e">
        <f t="array" ref="BK43">IF(INDEX(Data!CS:CS,$B43)=0,#N/A,INDEX(Data!CS:CS,$B43)-Data!CS$2+INDEX($A43:BJ43,,MAX(ISNUMBER($D43:BJ43)*COLUMN($D43:BJ43))))</f>
        <v>#N/A</v>
      </c>
      <c r="BL43" s="2" t="e">
        <f t="array" ref="BL43">IF(INDEX(Data!CT:CT,$B43)=0,#N/A,INDEX(Data!CT:CT,$B43)-Data!CT$2+INDEX($A43:BK43,,MAX(ISNUMBER($D43:BK43)*COLUMN($D43:BK43))))</f>
        <v>#N/A</v>
      </c>
      <c r="BM43" s="2" t="e">
        <f t="array" ref="BM43">IF(INDEX(Data!CU:CU,$B43)=0,#N/A,INDEX(Data!CU:CU,$B43)-Data!CU$2+INDEX($A43:BL43,,MAX(ISNUMBER($D43:BL43)*COLUMN($D43:BL43))))</f>
        <v>#N/A</v>
      </c>
      <c r="BN43" s="2" t="e">
        <f t="array" ref="BN43">IF(INDEX(Data!CV:CV,$B43)=0,#N/A,INDEX(Data!CV:CV,$B43)-Data!CV$2+INDEX($A43:BM43,,MAX(ISNUMBER($D43:BM43)*COLUMN($D43:BM43))))</f>
        <v>#N/A</v>
      </c>
      <c r="BO43" s="2" t="e">
        <f t="array" ref="BO43">IF(INDEX(Data!CW:CW,$B43)=0,#N/A,INDEX(Data!CW:CW,$B43)-Data!CW$2+INDEX($A43:BN43,,MAX(ISNUMBER($D43:BN43)*COLUMN($D43:BN43))))</f>
        <v>#N/A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 t="str">
        <f>Data!AJ112</f>
        <v>Markus Fuchs</v>
      </c>
      <c r="B44" s="2">
        <f>MATCH(A44,Data!AJ:AJ,0)</f>
        <v>112</v>
      </c>
      <c r="C44" s="2">
        <f ca="1">COUNTIF(OFFSET(Data!$AM$1:$DC$71,B44-1,0,1),"&gt;0")</f>
        <v>28</v>
      </c>
      <c r="D44" s="2">
        <v>0</v>
      </c>
      <c r="E44" s="2">
        <f t="array" ref="E44">IF(INDEX(Data!AM:AM,$B44)=0,#N/A,INDEX(Data!AM:AM,$B44)-Data!AM$2+INDEX($A44:D44,,MAX(ISNUMBER($D44:D44)*COLUMN($D44:D44))))</f>
        <v>1</v>
      </c>
      <c r="F44" s="2">
        <f t="array" ref="F44">IF(INDEX(Data!AN:AN,$B44)=0,#N/A,INDEX(Data!AN:AN,$B44)-Data!AN$2+INDEX($A44:E44,,MAX(ISNUMBER($D44:E44)*COLUMN($D44:E44))))</f>
        <v>1</v>
      </c>
      <c r="G44" s="2">
        <f t="array" ref="G44">IF(INDEX(Data!AO:AO,$B44)=0,#N/A,INDEX(Data!AO:AO,$B44)-Data!AO$2+INDEX($A44:F44,,MAX(ISNUMBER($D44:F44)*COLUMN($D44:F44))))</f>
        <v>1</v>
      </c>
      <c r="H44" s="2">
        <f t="array" ref="H44">IF(INDEX(Data!AP:AP,$B44)=0,#N/A,INDEX(Data!AP:AP,$B44)-Data!AP$2+INDEX($A44:G44,,MAX(ISNUMBER($D44:G44)*COLUMN($D44:G44))))</f>
        <v>2</v>
      </c>
      <c r="I44" s="2">
        <f t="array" ref="I44">IF(INDEX(Data!AQ:AQ,$B44)=0,#N/A,INDEX(Data!AQ:AQ,$B44)-Data!AQ$2+INDEX($A44:H44,,MAX(ISNUMBER($D44:H44)*COLUMN($D44:H44))))</f>
        <v>2</v>
      </c>
      <c r="J44" s="2">
        <f t="array" ref="J44">IF(INDEX(Data!AR:AR,$B44)=0,#N/A,INDEX(Data!AR:AR,$B44)-Data!AR$2+INDEX($A44:I44,,MAX(ISNUMBER($D44:I44)*COLUMN($D44:I44))))</f>
        <v>2</v>
      </c>
      <c r="K44" s="2">
        <f t="array" ref="K44">IF(INDEX(Data!AS:AS,$B44)=0,#N/A,INDEX(Data!AS:AS,$B44)-Data!AS$2+INDEX($A44:J44,,MAX(ISNUMBER($D44:J44)*COLUMN($D44:J44))))</f>
        <v>3</v>
      </c>
      <c r="L44" s="2">
        <f t="array" ref="L44">IF(INDEX(Data!AT:AT,$B44)=0,#N/A,INDEX(Data!AT:AT,$B44)-Data!AT$2+INDEX($A44:K44,,MAX(ISNUMBER($D44:K44)*COLUMN($D44:K44))))</f>
        <v>3</v>
      </c>
      <c r="M44" s="2">
        <f t="array" ref="M44">IF(INDEX(Data!AU:AU,$B44)=0,#N/A,INDEX(Data!AU:AU,$B44)-Data!AU$2+INDEX($A44:L44,,MAX(ISNUMBER($D44:L44)*COLUMN($D44:L44))))</f>
        <v>4</v>
      </c>
      <c r="N44" s="2">
        <f t="array" ref="N44">IF(INDEX(Data!AV:AV,$B44)=0,#N/A,INDEX(Data!AV:AV,$B44)-Data!AV$2+INDEX($A44:M44,,MAX(ISNUMBER($D44:M44)*COLUMN($D44:M44))))</f>
        <v>6</v>
      </c>
      <c r="O44" s="2">
        <f t="array" ref="O44">IF(INDEX(Data!AW:AW,$B44)=0,#N/A,INDEX(Data!AW:AW,$B44)-Data!AW$2+INDEX($A44:N44,,MAX(ISNUMBER($D44:N44)*COLUMN($D44:N44))))</f>
        <v>7</v>
      </c>
      <c r="P44" s="2">
        <f t="array" ref="P44">IF(INDEX(Data!AX:AX,$B44)=0,#N/A,INDEX(Data!AX:AX,$B44)-Data!AX$2+INDEX($A44:O44,,MAX(ISNUMBER($D44:O44)*COLUMN($D44:O44))))</f>
        <v>8</v>
      </c>
      <c r="Q44" s="2">
        <f t="array" ref="Q44">IF(INDEX(Data!AY:AY,$B44)=0,#N/A,INDEX(Data!AY:AY,$B44)-Data!AY$2+INDEX($A44:P44,,MAX(ISNUMBER($D44:P44)*COLUMN($D44:P44))))</f>
        <v>8</v>
      </c>
      <c r="R44" s="2">
        <f t="array" ref="R44">IF(INDEX(Data!AZ:AZ,$B44)=0,#N/A,INDEX(Data!AZ:AZ,$B44)-Data!AZ$2+INDEX($A44:Q44,,MAX(ISNUMBER($D44:Q44)*COLUMN($D44:Q44))))</f>
        <v>9</v>
      </c>
      <c r="S44" s="2">
        <f t="array" ref="S44">IF(INDEX(Data!BA:BA,$B44)=0,#N/A,INDEX(Data!BA:BA,$B44)-Data!BA$2+INDEX($A44:R44,,MAX(ISNUMBER($D44:R44)*COLUMN($D44:R44))))</f>
        <v>9</v>
      </c>
      <c r="T44" s="2">
        <f t="array" ref="T44">IF(INDEX(Data!BB:BB,$B44)=0,#N/A,INDEX(Data!BB:BB,$B44)-Data!BB$2+INDEX($A44:S44,,MAX(ISNUMBER($D44:S44)*COLUMN($D44:S44))))</f>
        <v>10</v>
      </c>
      <c r="U44" s="2">
        <f t="array" ref="U44">IF(INDEX(Data!BC:BC,$B44)=0,#N/A,INDEX(Data!BC:BC,$B44)-Data!BC$2+INDEX($A44:T44,,MAX(ISNUMBER($D44:T44)*COLUMN($D44:T44))))</f>
        <v>10</v>
      </c>
      <c r="V44" s="2">
        <f t="array" ref="V44">IF(INDEX(Data!BD:BD,$B44)=0,#N/A,INDEX(Data!BD:BD,$B44)-Data!BD$2+INDEX($A44:U44,,MAX(ISNUMBER($D44:U44)*COLUMN($D44:U44))))</f>
        <v>11</v>
      </c>
      <c r="W44" s="2">
        <f t="array" ref="W44">IF(INDEX(Data!BE:BE,$B44)=0,#N/A,INDEX(Data!BE:BE,$B44)-Data!BE$2+INDEX($A44:V44,,MAX(ISNUMBER($D44:V44)*COLUMN($D44:V44))))</f>
        <v>11</v>
      </c>
      <c r="X44" s="2">
        <f t="array" ref="X44">IF(INDEX(Data!BF:BF,$B44)=0,#N/A,INDEX(Data!BF:BF,$B44)-Data!BF$2+INDEX($A44:W44,,MAX(ISNUMBER($D44:W44)*COLUMN($D44:W44))))</f>
        <v>12</v>
      </c>
      <c r="Y44" s="2">
        <f t="array" ref="Y44">IF(INDEX(Data!BG:BG,$B44)=0,#N/A,INDEX(Data!BG:BG,$B44)-Data!BG$2+INDEX($A44:X44,,MAX(ISNUMBER($D44:X44)*COLUMN($D44:X44))))</f>
        <v>13</v>
      </c>
      <c r="Z44" s="2">
        <f t="array" ref="Z44">IF(INDEX(Data!BH:BH,$B44)=0,#N/A,INDEX(Data!BH:BH,$B44)-Data!BH$2+INDEX($A44:Y44,,MAX(ISNUMBER($D44:Y44)*COLUMN($D44:Y44))))</f>
        <v>14</v>
      </c>
      <c r="AA44" s="2">
        <f t="array" ref="AA44">IF(INDEX(Data!BI:BI,$B44)=0,#N/A,INDEX(Data!BI:BI,$B44)-Data!BI$2+INDEX($A44:Z44,,MAX(ISNUMBER($D44:Z44)*COLUMN($D44:Z44))))</f>
        <v>15</v>
      </c>
      <c r="AB44" s="2">
        <f t="array" ref="AB44">IF(INDEX(Data!BJ:BJ,$B44)=0,#N/A,INDEX(Data!BJ:BJ,$B44)-Data!BJ$2+INDEX($A44:AA44,,MAX(ISNUMBER($D44:AA44)*COLUMN($D44:AA44))))</f>
        <v>15</v>
      </c>
      <c r="AC44" s="2">
        <f t="array" ref="AC44">IF(INDEX(Data!BK:BK,$B44)=0,#N/A,INDEX(Data!BK:BK,$B44)-Data!BK$2+INDEX($A44:AB44,,MAX(ISNUMBER($D44:AB44)*COLUMN($D44:AB44))))</f>
        <v>16</v>
      </c>
      <c r="AD44" s="2">
        <f t="array" ref="AD44">IF(INDEX(Data!BL:BL,$B44)=0,#N/A,INDEX(Data!BL:BL,$B44)-Data!BL$2+INDEX($A44:AC44,,MAX(ISNUMBER($D44:AC44)*COLUMN($D44:AC44))))</f>
        <v>16</v>
      </c>
      <c r="AE44" s="2">
        <f t="array" ref="AE44">IF(INDEX(Data!BM:BM,$B44)=0,#N/A,INDEX(Data!BM:BM,$B44)-Data!BM$2+INDEX($A44:AD44,,MAX(ISNUMBER($D44:AD44)*COLUMN($D44:AD44))))</f>
        <v>18</v>
      </c>
      <c r="AF44" s="2">
        <f t="array" ref="AF44">IF(INDEX(Data!BN:BN,$B44)=0,#N/A,INDEX(Data!BN:BN,$B44)-Data!BN$2+INDEX($A44:AE44,,MAX(ISNUMBER($D44:AE44)*COLUMN($D44:AE44))))</f>
        <v>19</v>
      </c>
      <c r="AG44" s="2" t="e">
        <f t="array" ref="AG44">IF(INDEX(Data!BO:BO,$B44)=0,#N/A,INDEX(Data!BO:BO,$B44)-Data!BO$2+INDEX($A44:AF44,,MAX(ISNUMBER($D44:AF44)*COLUMN($D44:AF44))))</f>
        <v>#N/A</v>
      </c>
      <c r="AH44" s="2" t="e">
        <f t="array" ref="AH44">IF(INDEX(Data!BP:BP,$B44)=0,#N/A,INDEX(Data!BP:BP,$B44)-Data!BP$2+INDEX($A44:AG44,,MAX(ISNUMBER($D44:AG44)*COLUMN($D44:AG44))))</f>
        <v>#N/A</v>
      </c>
      <c r="AI44" s="2" t="e">
        <f t="array" ref="AI44">IF(INDEX(Data!BQ:BQ,$B44)=0,#N/A,INDEX(Data!BQ:BQ,$B44)-Data!BQ$2+INDEX($A44:AH44,,MAX(ISNUMBER($D44:AH44)*COLUMN($D44:AH44))))</f>
        <v>#N/A</v>
      </c>
      <c r="AJ44" s="2" t="e">
        <f t="array" ref="AJ44">IF(INDEX(Data!BR:BR,$B44)=0,#N/A,INDEX(Data!BR:BR,$B44)-Data!BR$2+INDEX($A44:AI44,,MAX(ISNUMBER($D44:AI44)*COLUMN($D44:AI44))))</f>
        <v>#N/A</v>
      </c>
      <c r="AK44" s="2" t="e">
        <f t="array" ref="AK44">IF(INDEX(Data!BS:BS,$B44)=0,#N/A,INDEX(Data!BS:BS,$B44)-Data!BS$2+INDEX($A44:AJ44,,MAX(ISNUMBER($D44:AJ44)*COLUMN($D44:AJ44))))</f>
        <v>#N/A</v>
      </c>
      <c r="AL44" s="2" t="e">
        <f t="array" ref="AL44">IF(INDEX(Data!BT:BT,$B44)=0,#N/A,INDEX(Data!BT:BT,$B44)-Data!BT$2+INDEX($A44:AK44,,MAX(ISNUMBER($D44:AK44)*COLUMN($D44:AK44))))</f>
        <v>#N/A</v>
      </c>
      <c r="AM44" s="2" t="e">
        <f t="array" ref="AM44">IF(INDEX(Data!BU:BU,$B44)=0,#N/A,INDEX(Data!BU:BU,$B44)-Data!BU$2+INDEX($A44:AL44,,MAX(ISNUMBER($D44:AL44)*COLUMN($D44:AL44))))</f>
        <v>#N/A</v>
      </c>
      <c r="AN44" s="2" t="e">
        <f t="array" ref="AN44">IF(INDEX(Data!BV:BV,$B44)=0,#N/A,INDEX(Data!BV:BV,$B44)-Data!BV$2+INDEX($A44:AM44,,MAX(ISNUMBER($D44:AM44)*COLUMN($D44:AM44))))</f>
        <v>#N/A</v>
      </c>
      <c r="AO44" s="2" t="e">
        <f t="array" ref="AO44">IF(INDEX(Data!BW:BW,$B44)=0,#N/A,INDEX(Data!BW:BW,$B44)-Data!BW$2+INDEX($A44:AN44,,MAX(ISNUMBER($D44:AN44)*COLUMN($D44:AN44))))</f>
        <v>#N/A</v>
      </c>
      <c r="AP44" s="2" t="e">
        <f t="array" ref="AP44">IF(INDEX(Data!BX:BX,$B44)=0,#N/A,INDEX(Data!BX:BX,$B44)-Data!BX$2+INDEX($A44:AO44,,MAX(ISNUMBER($D44:AO44)*COLUMN($D44:AO44))))</f>
        <v>#N/A</v>
      </c>
      <c r="AQ44" s="2" t="e">
        <f t="array" ref="AQ44">IF(INDEX(Data!BY:BY,$B44)=0,#N/A,INDEX(Data!BY:BY,$B44)-Data!BY$2+INDEX($A44:AP44,,MAX(ISNUMBER($D44:AP44)*COLUMN($D44:AP44))))</f>
        <v>#N/A</v>
      </c>
      <c r="AR44" s="2" t="e">
        <f t="array" ref="AR44">IF(INDEX(Data!BZ:BZ,$B44)=0,#N/A,INDEX(Data!BZ:BZ,$B44)-Data!BZ$2+INDEX($A44:AQ44,,MAX(ISNUMBER($D44:AQ44)*COLUMN($D44:AQ44))))</f>
        <v>#N/A</v>
      </c>
      <c r="AS44" s="2" t="e">
        <f t="array" ref="AS44">IF(INDEX(Data!CA:CA,$B44)=0,#N/A,INDEX(Data!CA:CA,$B44)-Data!CA$2+INDEX($A44:AR44,,MAX(ISNUMBER($D44:AR44)*COLUMN($D44:AR44))))</f>
        <v>#N/A</v>
      </c>
      <c r="AT44" s="2" t="e">
        <f t="array" ref="AT44">IF(INDEX(Data!CB:CB,$B44)=0,#N/A,INDEX(Data!CB:CB,$B44)-Data!CB$2+INDEX($A44:AS44,,MAX(ISNUMBER($D44:AS44)*COLUMN($D44:AS44))))</f>
        <v>#N/A</v>
      </c>
      <c r="AU44" s="2" t="e">
        <f t="array" ref="AU44">IF(INDEX(Data!CC:CC,$B44)=0,#N/A,INDEX(Data!CC:CC,$B44)-Data!CC$2+INDEX($A44:AT44,,MAX(ISNUMBER($D44:AT44)*COLUMN($D44:AT44))))</f>
        <v>#N/A</v>
      </c>
      <c r="AV44" s="2" t="e">
        <f t="array" ref="AV44">IF(INDEX(Data!CD:CD,$B44)=0,#N/A,INDEX(Data!CD:CD,$B44)-Data!CD$2+INDEX($A44:AU44,,MAX(ISNUMBER($D44:AU44)*COLUMN($D44:AU44))))</f>
        <v>#N/A</v>
      </c>
      <c r="AW44" s="2" t="e">
        <f t="array" ref="AW44">IF(INDEX(Data!CE:CE,$B44)=0,#N/A,INDEX(Data!CE:CE,$B44)-Data!CE$2+INDEX($A44:AV44,,MAX(ISNUMBER($D44:AV44)*COLUMN($D44:AV44))))</f>
        <v>#N/A</v>
      </c>
      <c r="AX44" s="2" t="e">
        <f t="array" ref="AX44">IF(INDEX(Data!CF:CF,$B44)=0,#N/A,INDEX(Data!CF:CF,$B44)-Data!CF$2+INDEX($A44:AW44,,MAX(ISNUMBER($D44:AW44)*COLUMN($D44:AW44))))</f>
        <v>#N/A</v>
      </c>
      <c r="AY44" s="2" t="e">
        <f t="array" ref="AY44">IF(INDEX(Data!CG:CG,$B44)=0,#N/A,INDEX(Data!CG:CG,$B44)-Data!CG$2+INDEX($A44:AX44,,MAX(ISNUMBER($D44:AX44)*COLUMN($D44:AX44))))</f>
        <v>#N/A</v>
      </c>
      <c r="AZ44" s="2" t="e">
        <f t="array" ref="AZ44">IF(INDEX(Data!CH:CH,$B44)=0,#N/A,INDEX(Data!CH:CH,$B44)-Data!CH$2+INDEX($A44:AY44,,MAX(ISNUMBER($D44:AY44)*COLUMN($D44:AY44))))</f>
        <v>#N/A</v>
      </c>
      <c r="BA44" s="2" t="e">
        <f t="array" ref="BA44">IF(INDEX(Data!CI:CI,$B44)=0,#N/A,INDEX(Data!CI:CI,$B44)-Data!CI$2+INDEX($A44:AZ44,,MAX(ISNUMBER($D44:AZ44)*COLUMN($D44:AZ44))))</f>
        <v>#N/A</v>
      </c>
      <c r="BB44" s="2" t="e">
        <f t="array" ref="BB44">IF(INDEX(Data!CJ:CJ,$B44)=0,#N/A,INDEX(Data!CJ:CJ,$B44)-Data!CJ$2+INDEX($A44:BA44,,MAX(ISNUMBER($D44:BA44)*COLUMN($D44:BA44))))</f>
        <v>#N/A</v>
      </c>
      <c r="BC44" s="2" t="e">
        <f t="array" ref="BC44">IF(INDEX(Data!CK:CK,$B44)=0,#N/A,INDEX(Data!CK:CK,$B44)-Data!CK$2+INDEX($A44:BB44,,MAX(ISNUMBER($D44:BB44)*COLUMN($D44:BB44))))</f>
        <v>#N/A</v>
      </c>
      <c r="BD44" s="2" t="e">
        <f t="array" ref="BD44">IF(INDEX(Data!CL:CL,$B44)=0,#N/A,INDEX(Data!CL:CL,$B44)-Data!CL$2+INDEX($A44:BC44,,MAX(ISNUMBER($D44:BC44)*COLUMN($D44:BC44))))</f>
        <v>#N/A</v>
      </c>
      <c r="BE44" s="2" t="e">
        <f t="array" ref="BE44">IF(INDEX(Data!CM:CM,$B44)=0,#N/A,INDEX(Data!CM:CM,$B44)-Data!CM$2+INDEX($A44:BD44,,MAX(ISNUMBER($D44:BD44)*COLUMN($D44:BD44))))</f>
        <v>#N/A</v>
      </c>
      <c r="BF44" s="2" t="e">
        <f t="array" ref="BF44">IF(INDEX(Data!CN:CN,$B44)=0,#N/A,INDEX(Data!CN:CN,$B44)-Data!CN$2+INDEX($A44:BE44,,MAX(ISNUMBER($D44:BE44)*COLUMN($D44:BE44))))</f>
        <v>#N/A</v>
      </c>
      <c r="BG44" s="2" t="e">
        <f t="array" ref="BG44">IF(INDEX(Data!CO:CO,$B44)=0,#N/A,INDEX(Data!CO:CO,$B44)-Data!CO$2+INDEX($A44:BF44,,MAX(ISNUMBER($D44:BF44)*COLUMN($D44:BF44))))</f>
        <v>#N/A</v>
      </c>
      <c r="BH44" s="2" t="e">
        <f t="array" ref="BH44">IF(INDEX(Data!CP:CP,$B44)=0,#N/A,INDEX(Data!CP:CP,$B44)-Data!CP$2+INDEX($A44:BG44,,MAX(ISNUMBER($D44:BG44)*COLUMN($D44:BG44))))</f>
        <v>#N/A</v>
      </c>
      <c r="BI44" s="2" t="e">
        <f t="array" ref="BI44">IF(INDEX(Data!CQ:CQ,$B44)=0,#N/A,INDEX(Data!CQ:CQ,$B44)-Data!CQ$2+INDEX($A44:BH44,,MAX(ISNUMBER($D44:BH44)*COLUMN($D44:BH44))))</f>
        <v>#N/A</v>
      </c>
      <c r="BJ44" s="2" t="e">
        <f t="array" ref="BJ44">IF(INDEX(Data!CR:CR,$B44)=0,#N/A,INDEX(Data!CR:CR,$B44)-Data!CR$2+INDEX($A44:BI44,,MAX(ISNUMBER($D44:BI44)*COLUMN($D44:BI44))))</f>
        <v>#N/A</v>
      </c>
      <c r="BK44" s="2" t="e">
        <f t="array" ref="BK44">IF(INDEX(Data!CS:CS,$B44)=0,#N/A,INDEX(Data!CS:CS,$B44)-Data!CS$2+INDEX($A44:BJ44,,MAX(ISNUMBER($D44:BJ44)*COLUMN($D44:BJ44))))</f>
        <v>#N/A</v>
      </c>
      <c r="BL44" s="2" t="e">
        <f t="array" ref="BL44">IF(INDEX(Data!CT:CT,$B44)=0,#N/A,INDEX(Data!CT:CT,$B44)-Data!CT$2+INDEX($A44:BK44,,MAX(ISNUMBER($D44:BK44)*COLUMN($D44:BK44))))</f>
        <v>#N/A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 t="str">
        <f>Data!AJ113</f>
        <v>Thomas Kremser</v>
      </c>
      <c r="B45" s="2">
        <f>MATCH(A45,Data!AJ:AJ,0)</f>
        <v>113</v>
      </c>
      <c r="C45" s="2">
        <f ca="1">COUNTIF(OFFSET(Data!$AM$1:$DC$71,B45-1,0,1),"&gt;0")</f>
        <v>28</v>
      </c>
      <c r="D45" s="2">
        <v>0</v>
      </c>
      <c r="E45" s="2">
        <f t="array" ref="E45">IF(INDEX(Data!AM:AM,$B45)=0,#N/A,INDEX(Data!AM:AM,$B45)-Data!AM$2+INDEX($A45:D45,,MAX(ISNUMBER($D45:D45)*COLUMN($D45:D45))))</f>
        <v>0</v>
      </c>
      <c r="F45" s="2">
        <f t="array" ref="F45">IF(INDEX(Data!AN:AN,$B45)=0,#N/A,INDEX(Data!AN:AN,$B45)-Data!AN$2+INDEX($A45:E45,,MAX(ISNUMBER($D45:E45)*COLUMN($D45:E45))))</f>
        <v>0</v>
      </c>
      <c r="G45" s="2">
        <f t="array" ref="G45">IF(INDEX(Data!AO:AO,$B45)=0,#N/A,INDEX(Data!AO:AO,$B45)-Data!AO$2+INDEX($A45:F45,,MAX(ISNUMBER($D45:F45)*COLUMN($D45:F45))))</f>
        <v>1</v>
      </c>
      <c r="H45" s="2">
        <f t="array" ref="H45">IF(INDEX(Data!AP:AP,$B45)=0,#N/A,INDEX(Data!AP:AP,$B45)-Data!AP$2+INDEX($A45:G45,,MAX(ISNUMBER($D45:G45)*COLUMN($D45:G45))))</f>
        <v>2</v>
      </c>
      <c r="I45" s="2">
        <f t="array" ref="I45">IF(INDEX(Data!AQ:AQ,$B45)=0,#N/A,INDEX(Data!AQ:AQ,$B45)-Data!AQ$2+INDEX($A45:H45,,MAX(ISNUMBER($D45:H45)*COLUMN($D45:H45))))</f>
        <v>3</v>
      </c>
      <c r="J45" s="2">
        <f t="array" ref="J45">IF(INDEX(Data!AR:AR,$B45)=0,#N/A,INDEX(Data!AR:AR,$B45)-Data!AR$2+INDEX($A45:I45,,MAX(ISNUMBER($D45:I45)*COLUMN($D45:I45))))</f>
        <v>4</v>
      </c>
      <c r="K45" s="2">
        <f t="array" ref="K45">IF(INDEX(Data!AS:AS,$B45)=0,#N/A,INDEX(Data!AS:AS,$B45)-Data!AS$2+INDEX($A45:J45,,MAX(ISNUMBER($D45:J45)*COLUMN($D45:J45))))</f>
        <v>4</v>
      </c>
      <c r="L45" s="2">
        <f t="array" ref="L45">IF(INDEX(Data!AT:AT,$B45)=0,#N/A,INDEX(Data!AT:AT,$B45)-Data!AT$2+INDEX($A45:K45,,MAX(ISNUMBER($D45:K45)*COLUMN($D45:K45))))</f>
        <v>5</v>
      </c>
      <c r="M45" s="2">
        <f t="array" ref="M45">IF(INDEX(Data!AU:AU,$B45)=0,#N/A,INDEX(Data!AU:AU,$B45)-Data!AU$2+INDEX($A45:L45,,MAX(ISNUMBER($D45:L45)*COLUMN($D45:L45))))</f>
        <v>6</v>
      </c>
      <c r="N45" s="2">
        <f t="array" ref="N45">IF(INDEX(Data!AV:AV,$B45)=0,#N/A,INDEX(Data!AV:AV,$B45)-Data!AV$2+INDEX($A45:M45,,MAX(ISNUMBER($D45:M45)*COLUMN($D45:M45))))</f>
        <v>7</v>
      </c>
      <c r="O45" s="2">
        <f t="array" ref="O45">IF(INDEX(Data!AW:AW,$B45)=0,#N/A,INDEX(Data!AW:AW,$B45)-Data!AW$2+INDEX($A45:N45,,MAX(ISNUMBER($D45:N45)*COLUMN($D45:N45))))</f>
        <v>7</v>
      </c>
      <c r="P45" s="2">
        <f t="array" ref="P45">IF(INDEX(Data!AX:AX,$B45)=0,#N/A,INDEX(Data!AX:AX,$B45)-Data!AX$2+INDEX($A45:O45,,MAX(ISNUMBER($D45:O45)*COLUMN($D45:O45))))</f>
        <v>7</v>
      </c>
      <c r="Q45" s="2">
        <f t="array" ref="Q45">IF(INDEX(Data!AY:AY,$B45)=0,#N/A,INDEX(Data!AY:AY,$B45)-Data!AY$2+INDEX($A45:P45,,MAX(ISNUMBER($D45:P45)*COLUMN($D45:P45))))</f>
        <v>8</v>
      </c>
      <c r="R45" s="2">
        <f t="array" ref="R45">IF(INDEX(Data!AZ:AZ,$B45)=0,#N/A,INDEX(Data!AZ:AZ,$B45)-Data!AZ$2+INDEX($A45:Q45,,MAX(ISNUMBER($D45:Q45)*COLUMN($D45:Q45))))</f>
        <v>9</v>
      </c>
      <c r="S45" s="2">
        <f t="array" ref="S45">IF(INDEX(Data!BA:BA,$B45)=0,#N/A,INDEX(Data!BA:BA,$B45)-Data!BA$2+INDEX($A45:R45,,MAX(ISNUMBER($D45:R45)*COLUMN($D45:R45))))</f>
        <v>10</v>
      </c>
      <c r="T45" s="2">
        <f t="array" ref="T45">IF(INDEX(Data!BB:BB,$B45)=0,#N/A,INDEX(Data!BB:BB,$B45)-Data!BB$2+INDEX($A45:S45,,MAX(ISNUMBER($D45:S45)*COLUMN($D45:S45))))</f>
        <v>10</v>
      </c>
      <c r="U45" s="2">
        <f t="array" ref="U45">IF(INDEX(Data!BC:BC,$B45)=0,#N/A,INDEX(Data!BC:BC,$B45)-Data!BC$2+INDEX($A45:T45,,MAX(ISNUMBER($D45:T45)*COLUMN($D45:T45))))</f>
        <v>11</v>
      </c>
      <c r="V45" s="2">
        <f t="array" ref="V45">IF(INDEX(Data!BD:BD,$B45)=0,#N/A,INDEX(Data!BD:BD,$B45)-Data!BD$2+INDEX($A45:U45,,MAX(ISNUMBER($D45:U45)*COLUMN($D45:U45))))</f>
        <v>11</v>
      </c>
      <c r="W45" s="2">
        <f t="array" ref="W45">IF(INDEX(Data!BE:BE,$B45)=0,#N/A,INDEX(Data!BE:BE,$B45)-Data!BE$2+INDEX($A45:V45,,MAX(ISNUMBER($D45:V45)*COLUMN($D45:V45))))</f>
        <v>11</v>
      </c>
      <c r="X45" s="2">
        <f t="array" ref="X45">IF(INDEX(Data!BF:BF,$B45)=0,#N/A,INDEX(Data!BF:BF,$B45)-Data!BF$2+INDEX($A45:W45,,MAX(ISNUMBER($D45:W45)*COLUMN($D45:W45))))</f>
        <v>11</v>
      </c>
      <c r="Y45" s="2">
        <f t="array" ref="Y45">IF(INDEX(Data!BG:BG,$B45)=0,#N/A,INDEX(Data!BG:BG,$B45)-Data!BG$2+INDEX($A45:X45,,MAX(ISNUMBER($D45:X45)*COLUMN($D45:X45))))</f>
        <v>12</v>
      </c>
      <c r="Z45" s="2">
        <f t="array" ref="Z45">IF(INDEX(Data!BH:BH,$B45)=0,#N/A,INDEX(Data!BH:BH,$B45)-Data!BH$2+INDEX($A45:Y45,,MAX(ISNUMBER($D45:Y45)*COLUMN($D45:Y45))))</f>
        <v>13</v>
      </c>
      <c r="AA45" s="2">
        <f t="array" ref="AA45">IF(INDEX(Data!BI:BI,$B45)=0,#N/A,INDEX(Data!BI:BI,$B45)-Data!BI$2+INDEX($A45:Z45,,MAX(ISNUMBER($D45:Z45)*COLUMN($D45:Z45))))</f>
        <v>14</v>
      </c>
      <c r="AB45" s="2">
        <f t="array" ref="AB45">IF(INDEX(Data!BJ:BJ,$B45)=0,#N/A,INDEX(Data!BJ:BJ,$B45)-Data!BJ$2+INDEX($A45:AA45,,MAX(ISNUMBER($D45:AA45)*COLUMN($D45:AA45))))</f>
        <v>15</v>
      </c>
      <c r="AC45" s="2">
        <f t="array" ref="AC45">IF(INDEX(Data!BK:BK,$B45)=0,#N/A,INDEX(Data!BK:BK,$B45)-Data!BK$2+INDEX($A45:AB45,,MAX(ISNUMBER($D45:AB45)*COLUMN($D45:AB45))))</f>
        <v>15</v>
      </c>
      <c r="AD45" s="2">
        <f t="array" ref="AD45">IF(INDEX(Data!BL:BL,$B45)=0,#N/A,INDEX(Data!BL:BL,$B45)-Data!BL$2+INDEX($A45:AC45,,MAX(ISNUMBER($D45:AC45)*COLUMN($D45:AC45))))</f>
        <v>16</v>
      </c>
      <c r="AE45" s="2">
        <f t="array" ref="AE45">IF(INDEX(Data!BM:BM,$B45)=0,#N/A,INDEX(Data!BM:BM,$B45)-Data!BM$2+INDEX($A45:AD45,,MAX(ISNUMBER($D45:AD45)*COLUMN($D45:AD45))))</f>
        <v>18</v>
      </c>
      <c r="AF45" s="2">
        <f t="array" ref="AF45">IF(INDEX(Data!BN:BN,$B45)=0,#N/A,INDEX(Data!BN:BN,$B45)-Data!BN$2+INDEX($A45:AE45,,MAX(ISNUMBER($D45:AE45)*COLUMN($D45:AE45))))</f>
        <v>19</v>
      </c>
      <c r="AG45" s="2" t="e">
        <f t="array" ref="AG45">IF(INDEX(Data!BO:BO,$B45)=0,#N/A,INDEX(Data!BO:BO,$B45)-Data!BO$2+INDEX($A45:AF45,,MAX(ISNUMBER($D45:AF45)*COLUMN($D45:AF45))))</f>
        <v>#N/A</v>
      </c>
      <c r="AH45" s="2" t="e">
        <f t="array" ref="AH45">IF(INDEX(Data!BP:BP,$B45)=0,#N/A,INDEX(Data!BP:BP,$B45)-Data!BP$2+INDEX($A45:AG45,,MAX(ISNUMBER($D45:AG45)*COLUMN($D45:AG45))))</f>
        <v>#N/A</v>
      </c>
      <c r="AI45" s="2" t="e">
        <f t="array" ref="AI45">IF(INDEX(Data!BQ:BQ,$B45)=0,#N/A,INDEX(Data!BQ:BQ,$B45)-Data!BQ$2+INDEX($A45:AH45,,MAX(ISNUMBER($D45:AH45)*COLUMN($D45:AH45))))</f>
        <v>#N/A</v>
      </c>
      <c r="AJ45" s="2" t="e">
        <f t="array" ref="AJ45">IF(INDEX(Data!BR:BR,$B45)=0,#N/A,INDEX(Data!BR:BR,$B45)-Data!BR$2+INDEX($A45:AI45,,MAX(ISNUMBER($D45:AI45)*COLUMN($D45:AI45))))</f>
        <v>#N/A</v>
      </c>
      <c r="AK45" s="2" t="e">
        <f t="array" ref="AK45">IF(INDEX(Data!BS:BS,$B45)=0,#N/A,INDEX(Data!BS:BS,$B45)-Data!BS$2+INDEX($A45:AJ45,,MAX(ISNUMBER($D45:AJ45)*COLUMN($D45:AJ45))))</f>
        <v>#N/A</v>
      </c>
      <c r="AL45" s="2" t="e">
        <f t="array" ref="AL45">IF(INDEX(Data!BT:BT,$B45)=0,#N/A,INDEX(Data!BT:BT,$B45)-Data!BT$2+INDEX($A45:AK45,,MAX(ISNUMBER($D45:AK45)*COLUMN($D45:AK45))))</f>
        <v>#N/A</v>
      </c>
      <c r="AM45" s="2" t="e">
        <f t="array" ref="AM45">IF(INDEX(Data!BU:BU,$B45)=0,#N/A,INDEX(Data!BU:BU,$B45)-Data!BU$2+INDEX($A45:AL45,,MAX(ISNUMBER($D45:AL45)*COLUMN($D45:AL45))))</f>
        <v>#N/A</v>
      </c>
      <c r="AN45" s="2" t="e">
        <f t="array" ref="AN45">IF(INDEX(Data!BV:BV,$B45)=0,#N/A,INDEX(Data!BV:BV,$B45)-Data!BV$2+INDEX($A45:AM45,,MAX(ISNUMBER($D45:AM45)*COLUMN($D45:AM45))))</f>
        <v>#N/A</v>
      </c>
      <c r="AO45" s="2" t="e">
        <f t="array" ref="AO45">IF(INDEX(Data!BW:BW,$B45)=0,#N/A,INDEX(Data!BW:BW,$B45)-Data!BW$2+INDEX($A45:AN45,,MAX(ISNUMBER($D45:AN45)*COLUMN($D45:AN45))))</f>
        <v>#N/A</v>
      </c>
      <c r="AP45" s="2" t="e">
        <f t="array" ref="AP45">IF(INDEX(Data!BX:BX,$B45)=0,#N/A,INDEX(Data!BX:BX,$B45)-Data!BX$2+INDEX($A45:AO45,,MAX(ISNUMBER($D45:AO45)*COLUMN($D45:AO45))))</f>
        <v>#N/A</v>
      </c>
      <c r="AQ45" s="2" t="e">
        <f t="array" ref="AQ45">IF(INDEX(Data!BY:BY,$B45)=0,#N/A,INDEX(Data!BY:BY,$B45)-Data!BY$2+INDEX($A45:AP45,,MAX(ISNUMBER($D45:AP45)*COLUMN($D45:AP45))))</f>
        <v>#N/A</v>
      </c>
      <c r="AR45" s="2" t="e">
        <f t="array" ref="AR45">IF(INDEX(Data!BZ:BZ,$B45)=0,#N/A,INDEX(Data!BZ:BZ,$B45)-Data!BZ$2+INDEX($A45:AQ45,,MAX(ISNUMBER($D45:AQ45)*COLUMN($D45:AQ45))))</f>
        <v>#N/A</v>
      </c>
      <c r="AS45" s="2" t="e">
        <f t="array" ref="AS45">IF(INDEX(Data!CA:CA,$B45)=0,#N/A,INDEX(Data!CA:CA,$B45)-Data!CA$2+INDEX($A45:AR45,,MAX(ISNUMBER($D45:AR45)*COLUMN($D45:AR45))))</f>
        <v>#N/A</v>
      </c>
      <c r="AT45" s="2" t="e">
        <f t="array" ref="AT45">IF(INDEX(Data!CB:CB,$B45)=0,#N/A,INDEX(Data!CB:CB,$B45)-Data!CB$2+INDEX($A45:AS45,,MAX(ISNUMBER($D45:AS45)*COLUMN($D45:AS45))))</f>
        <v>#N/A</v>
      </c>
      <c r="AU45" s="2" t="e">
        <f t="array" ref="AU45">IF(INDEX(Data!CC:CC,$B45)=0,#N/A,INDEX(Data!CC:CC,$B45)-Data!CC$2+INDEX($A45:AT45,,MAX(ISNUMBER($D45:AT45)*COLUMN($D45:AT45))))</f>
        <v>#N/A</v>
      </c>
      <c r="AV45" s="2" t="e">
        <f t="array" ref="AV45">IF(INDEX(Data!CD:CD,$B45)=0,#N/A,INDEX(Data!CD:CD,$B45)-Data!CD$2+INDEX($A45:AU45,,MAX(ISNUMBER($D45:AU45)*COLUMN($D45:AU45))))</f>
        <v>#N/A</v>
      </c>
      <c r="AW45" s="2" t="e">
        <f t="array" ref="AW45">IF(INDEX(Data!CE:CE,$B45)=0,#N/A,INDEX(Data!CE:CE,$B45)-Data!CE$2+INDEX($A45:AV45,,MAX(ISNUMBER($D45:AV45)*COLUMN($D45:AV45))))</f>
        <v>#N/A</v>
      </c>
      <c r="AX45" s="2" t="e">
        <f t="array" ref="AX45">IF(INDEX(Data!CF:CF,$B45)=0,#N/A,INDEX(Data!CF:CF,$B45)-Data!CF$2+INDEX($A45:AW45,,MAX(ISNUMBER($D45:AW45)*COLUMN($D45:AW45))))</f>
        <v>#N/A</v>
      </c>
      <c r="AY45" s="2" t="e">
        <f t="array" ref="AY45">IF(INDEX(Data!CG:CG,$B45)=0,#N/A,INDEX(Data!CG:CG,$B45)-Data!CG$2+INDEX($A45:AX45,,MAX(ISNUMBER($D45:AX45)*COLUMN($D45:AX45))))</f>
        <v>#N/A</v>
      </c>
      <c r="AZ45" s="2" t="e">
        <f t="array" ref="AZ45">IF(INDEX(Data!CH:CH,$B45)=0,#N/A,INDEX(Data!CH:CH,$B45)-Data!CH$2+INDEX($A45:AY45,,MAX(ISNUMBER($D45:AY45)*COLUMN($D45:AY45))))</f>
        <v>#N/A</v>
      </c>
      <c r="BA45" s="2" t="e">
        <f t="array" ref="BA45">IF(INDEX(Data!CI:CI,$B45)=0,#N/A,INDEX(Data!CI:CI,$B45)-Data!CI$2+INDEX($A45:AZ45,,MAX(ISNUMBER($D45:AZ45)*COLUMN($D45:AZ45))))</f>
        <v>#N/A</v>
      </c>
      <c r="BB45" s="2" t="e">
        <f t="array" ref="BB45">IF(INDEX(Data!CJ:CJ,$B45)=0,#N/A,INDEX(Data!CJ:CJ,$B45)-Data!CJ$2+INDEX($A45:BA45,,MAX(ISNUMBER($D45:BA45)*COLUMN($D45:BA45))))</f>
        <v>#N/A</v>
      </c>
      <c r="BC45" s="2" t="e">
        <f t="array" ref="BC45">IF(INDEX(Data!CK:CK,$B45)=0,#N/A,INDEX(Data!CK:CK,$B45)-Data!CK$2+INDEX($A45:BB45,,MAX(ISNUMBER($D45:BB45)*COLUMN($D45:BB45))))</f>
        <v>#N/A</v>
      </c>
      <c r="BD45" s="2" t="e">
        <f t="array" ref="BD45">IF(INDEX(Data!CL:CL,$B45)=0,#N/A,INDEX(Data!CL:CL,$B45)-Data!CL$2+INDEX($A45:BC45,,MAX(ISNUMBER($D45:BC45)*COLUMN($D45:BC45))))</f>
        <v>#N/A</v>
      </c>
      <c r="BE45" s="2" t="e">
        <f t="array" ref="BE45">IF(INDEX(Data!CM:CM,$B45)=0,#N/A,INDEX(Data!CM:CM,$B45)-Data!CM$2+INDEX($A45:BD45,,MAX(ISNUMBER($D45:BD45)*COLUMN($D45:BD45))))</f>
        <v>#N/A</v>
      </c>
      <c r="BF45" s="2" t="e">
        <f t="array" ref="BF45">IF(INDEX(Data!CN:CN,$B45)=0,#N/A,INDEX(Data!CN:CN,$B45)-Data!CN$2+INDEX($A45:BE45,,MAX(ISNUMBER($D45:BE45)*COLUMN($D45:BE45))))</f>
        <v>#N/A</v>
      </c>
      <c r="BG45" s="2" t="e">
        <f t="array" ref="BG45">IF(INDEX(Data!CO:CO,$B45)=0,#N/A,INDEX(Data!CO:CO,$B45)-Data!CO$2+INDEX($A45:BF45,,MAX(ISNUMBER($D45:BF45)*COLUMN($D45:BF45))))</f>
        <v>#N/A</v>
      </c>
      <c r="BH45" s="2" t="e">
        <f t="array" ref="BH45">IF(INDEX(Data!CP:CP,$B45)=0,#N/A,INDEX(Data!CP:CP,$B45)-Data!CP$2+INDEX($A45:BG45,,MAX(ISNUMBER($D45:BG45)*COLUMN($D45:BG45))))</f>
        <v>#N/A</v>
      </c>
      <c r="BI45" s="2" t="e">
        <f t="array" ref="BI45">IF(INDEX(Data!CQ:CQ,$B45)=0,#N/A,INDEX(Data!CQ:CQ,$B45)-Data!CQ$2+INDEX($A45:BH45,,MAX(ISNUMBER($D45:BH45)*COLUMN($D45:BH45))))</f>
        <v>#N/A</v>
      </c>
      <c r="BJ45" s="2" t="e">
        <f t="array" ref="BJ45">IF(INDEX(Data!CR:CR,$B45)=0,#N/A,INDEX(Data!CR:CR,$B45)-Data!CR$2+INDEX($A45:BI45,,MAX(ISNUMBER($D45:BI45)*COLUMN($D45:BI45))))</f>
        <v>#N/A</v>
      </c>
      <c r="BK45" s="2" t="e">
        <f t="array" ref="BK45">IF(INDEX(Data!CS:CS,$B45)=0,#N/A,INDEX(Data!CS:CS,$B45)-Data!CS$2+INDEX($A45:BJ45,,MAX(ISNUMBER($D45:BJ45)*COLUMN($D45:BJ45))))</f>
        <v>#N/A</v>
      </c>
      <c r="BL45" s="2" t="e">
        <f t="array" ref="BL45">IF(INDEX(Data!CT:CT,$B45)=0,#N/A,INDEX(Data!CT:CT,$B45)-Data!CT$2+INDEX($A45:BK45,,MAX(ISNUMBER($D45:BK45)*COLUMN($D45:BK45))))</f>
        <v>#N/A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 t="str">
        <f>Data!AJ114</f>
        <v>Kathi Winzer</v>
      </c>
      <c r="B46" s="2">
        <f>MATCH(A46,Data!AJ:AJ,0)</f>
        <v>114</v>
      </c>
      <c r="C46" s="2">
        <f ca="1">COUNTIF(OFFSET(Data!$AM$1:$DC$71,B46-1,0,1),"&gt;0")</f>
        <v>28</v>
      </c>
      <c r="D46" s="2">
        <v>0</v>
      </c>
      <c r="E46" s="2">
        <f t="array" ref="E46">IF(INDEX(Data!AM:AM,$B46)=0,#N/A,INDEX(Data!AM:AM,$B46)-Data!AM$2+INDEX($A46:D46,,MAX(ISNUMBER($D46:D46)*COLUMN($D46:D46))))</f>
        <v>4</v>
      </c>
      <c r="F46" s="2">
        <f t="array" ref="F46">IF(INDEX(Data!AN:AN,$B46)=0,#N/A,INDEX(Data!AN:AN,$B46)-Data!AN$2+INDEX($A46:E46,,MAX(ISNUMBER($D46:E46)*COLUMN($D46:E46))))</f>
        <v>5</v>
      </c>
      <c r="G46" s="2">
        <f t="array" ref="G46">IF(INDEX(Data!AO:AO,$B46)=0,#N/A,INDEX(Data!AO:AO,$B46)-Data!AO$2+INDEX($A46:F46,,MAX(ISNUMBER($D46:F46)*COLUMN($D46:F46))))</f>
        <v>6</v>
      </c>
      <c r="H46" s="2">
        <f t="array" ref="H46">IF(INDEX(Data!AP:AP,$B46)=0,#N/A,INDEX(Data!AP:AP,$B46)-Data!AP$2+INDEX($A46:G46,,MAX(ISNUMBER($D46:G46)*COLUMN($D46:G46))))</f>
        <v>6</v>
      </c>
      <c r="I46" s="2">
        <f t="array" ref="I46">IF(INDEX(Data!AQ:AQ,$B46)=0,#N/A,INDEX(Data!AQ:AQ,$B46)-Data!AQ$2+INDEX($A46:H46,,MAX(ISNUMBER($D46:H46)*COLUMN($D46:H46))))</f>
        <v>6</v>
      </c>
      <c r="J46" s="2">
        <f t="array" ref="J46">IF(INDEX(Data!AR:AR,$B46)=0,#N/A,INDEX(Data!AR:AR,$B46)-Data!AR$2+INDEX($A46:I46,,MAX(ISNUMBER($D46:I46)*COLUMN($D46:I46))))</f>
        <v>6</v>
      </c>
      <c r="K46" s="2">
        <f t="array" ref="K46">IF(INDEX(Data!AS:AS,$B46)=0,#N/A,INDEX(Data!AS:AS,$B46)-Data!AS$2+INDEX($A46:J46,,MAX(ISNUMBER($D46:J46)*COLUMN($D46:J46))))</f>
        <v>7</v>
      </c>
      <c r="L46" s="2">
        <f t="array" ref="L46">IF(INDEX(Data!AT:AT,$B46)=0,#N/A,INDEX(Data!AT:AT,$B46)-Data!AT$2+INDEX($A46:K46,,MAX(ISNUMBER($D46:K46)*COLUMN($D46:K46))))</f>
        <v>8</v>
      </c>
      <c r="M46" s="2">
        <f t="array" ref="M46">IF(INDEX(Data!AU:AU,$B46)=0,#N/A,INDEX(Data!AU:AU,$B46)-Data!AU$2+INDEX($A46:L46,,MAX(ISNUMBER($D46:L46)*COLUMN($D46:L46))))</f>
        <v>8</v>
      </c>
      <c r="N46" s="2">
        <f t="array" ref="N46">IF(INDEX(Data!AV:AV,$B46)=0,#N/A,INDEX(Data!AV:AV,$B46)-Data!AV$2+INDEX($A46:M46,,MAX(ISNUMBER($D46:M46)*COLUMN($D46:M46))))</f>
        <v>8</v>
      </c>
      <c r="O46" s="2">
        <f t="array" ref="O46">IF(INDEX(Data!AW:AW,$B46)=0,#N/A,INDEX(Data!AW:AW,$B46)-Data!AW$2+INDEX($A46:N46,,MAX(ISNUMBER($D46:N46)*COLUMN($D46:N46))))</f>
        <v>9</v>
      </c>
      <c r="P46" s="2">
        <f t="array" ref="P46">IF(INDEX(Data!AX:AX,$B46)=0,#N/A,INDEX(Data!AX:AX,$B46)-Data!AX$2+INDEX($A46:O46,,MAX(ISNUMBER($D46:O46)*COLUMN($D46:O46))))</f>
        <v>10</v>
      </c>
      <c r="Q46" s="2">
        <f t="array" ref="Q46">IF(INDEX(Data!AY:AY,$B46)=0,#N/A,INDEX(Data!AY:AY,$B46)-Data!AY$2+INDEX($A46:P46,,MAX(ISNUMBER($D46:P46)*COLUMN($D46:P46))))</f>
        <v>10</v>
      </c>
      <c r="R46" s="2">
        <f t="array" ref="R46">IF(INDEX(Data!AZ:AZ,$B46)=0,#N/A,INDEX(Data!AZ:AZ,$B46)-Data!AZ$2+INDEX($A46:Q46,,MAX(ISNUMBER($D46:Q46)*COLUMN($D46:Q46))))</f>
        <v>11</v>
      </c>
      <c r="S46" s="2">
        <f t="array" ref="S46">IF(INDEX(Data!BA:BA,$B46)=0,#N/A,INDEX(Data!BA:BA,$B46)-Data!BA$2+INDEX($A46:R46,,MAX(ISNUMBER($D46:R46)*COLUMN($D46:R46))))</f>
        <v>12</v>
      </c>
      <c r="T46" s="2">
        <f t="array" ref="T46">IF(INDEX(Data!BB:BB,$B46)=0,#N/A,INDEX(Data!BB:BB,$B46)-Data!BB$2+INDEX($A46:S46,,MAX(ISNUMBER($D46:S46)*COLUMN($D46:S46))))</f>
        <v>12</v>
      </c>
      <c r="U46" s="2">
        <f t="array" ref="U46">IF(INDEX(Data!BC:BC,$B46)=0,#N/A,INDEX(Data!BC:BC,$B46)-Data!BC$2+INDEX($A46:T46,,MAX(ISNUMBER($D46:T46)*COLUMN($D46:T46))))</f>
        <v>13</v>
      </c>
      <c r="V46" s="2">
        <f t="array" ref="V46">IF(INDEX(Data!BD:BD,$B46)=0,#N/A,INDEX(Data!BD:BD,$B46)-Data!BD$2+INDEX($A46:U46,,MAX(ISNUMBER($D46:U46)*COLUMN($D46:U46))))</f>
        <v>14</v>
      </c>
      <c r="W46" s="2">
        <f t="array" ref="W46">IF(INDEX(Data!BE:BE,$B46)=0,#N/A,INDEX(Data!BE:BE,$B46)-Data!BE$2+INDEX($A46:V46,,MAX(ISNUMBER($D46:V46)*COLUMN($D46:V46))))</f>
        <v>14</v>
      </c>
      <c r="X46" s="2">
        <f t="array" ref="X46">IF(INDEX(Data!BF:BF,$B46)=0,#N/A,INDEX(Data!BF:BF,$B46)-Data!BF$2+INDEX($A46:W46,,MAX(ISNUMBER($D46:W46)*COLUMN($D46:W46))))</f>
        <v>14</v>
      </c>
      <c r="Y46" s="2">
        <f t="array" ref="Y46">IF(INDEX(Data!BG:BG,$B46)=0,#N/A,INDEX(Data!BG:BG,$B46)-Data!BG$2+INDEX($A46:X46,,MAX(ISNUMBER($D46:X46)*COLUMN($D46:X46))))</f>
        <v>14</v>
      </c>
      <c r="Z46" s="2">
        <f t="array" ref="Z46">IF(INDEX(Data!BH:BH,$B46)=0,#N/A,INDEX(Data!BH:BH,$B46)-Data!BH$2+INDEX($A46:Y46,,MAX(ISNUMBER($D46:Y46)*COLUMN($D46:Y46))))</f>
        <v>15</v>
      </c>
      <c r="AA46" s="2">
        <f t="array" ref="AA46">IF(INDEX(Data!BI:BI,$B46)=0,#N/A,INDEX(Data!BI:BI,$B46)-Data!BI$2+INDEX($A46:Z46,,MAX(ISNUMBER($D46:Z46)*COLUMN($D46:Z46))))</f>
        <v>17</v>
      </c>
      <c r="AB46" s="2">
        <f t="array" ref="AB46">IF(INDEX(Data!BJ:BJ,$B46)=0,#N/A,INDEX(Data!BJ:BJ,$B46)-Data!BJ$2+INDEX($A46:AA46,,MAX(ISNUMBER($D46:AA46)*COLUMN($D46:AA46))))</f>
        <v>17</v>
      </c>
      <c r="AC46" s="2">
        <f t="array" ref="AC46">IF(INDEX(Data!BK:BK,$B46)=0,#N/A,INDEX(Data!BK:BK,$B46)-Data!BK$2+INDEX($A46:AB46,,MAX(ISNUMBER($D46:AB46)*COLUMN($D46:AB46))))</f>
        <v>18</v>
      </c>
      <c r="AD46" s="2">
        <f t="array" ref="AD46">IF(INDEX(Data!BL:BL,$B46)=0,#N/A,INDEX(Data!BL:BL,$B46)-Data!BL$2+INDEX($A46:AC46,,MAX(ISNUMBER($D46:AC46)*COLUMN($D46:AC46))))</f>
        <v>18</v>
      </c>
      <c r="AE46" s="2">
        <f t="array" ref="AE46">IF(INDEX(Data!BM:BM,$B46)=0,#N/A,INDEX(Data!BM:BM,$B46)-Data!BM$2+INDEX($A46:AD46,,MAX(ISNUMBER($D46:AD46)*COLUMN($D46:AD46))))</f>
        <v>19</v>
      </c>
      <c r="AF46" s="2">
        <f t="array" ref="AF46">IF(INDEX(Data!BN:BN,$B46)=0,#N/A,INDEX(Data!BN:BN,$B46)-Data!BN$2+INDEX($A46:AE46,,MAX(ISNUMBER($D46:AE46)*COLUMN($D46:AE46))))</f>
        <v>21</v>
      </c>
      <c r="AG46" s="2" t="e">
        <f t="array" ref="AG46">IF(INDEX(Data!BO:BO,$B46)=0,#N/A,INDEX(Data!BO:BO,$B46)-Data!BO$2+INDEX($A46:AF46,,MAX(ISNUMBER($D46:AF46)*COLUMN($D46:AF46))))</f>
        <v>#N/A</v>
      </c>
      <c r="AH46" s="2" t="e">
        <f t="array" ref="AH46">IF(INDEX(Data!BP:BP,$B46)=0,#N/A,INDEX(Data!BP:BP,$B46)-Data!BP$2+INDEX($A46:AG46,,MAX(ISNUMBER($D46:AG46)*COLUMN($D46:AG46))))</f>
        <v>#N/A</v>
      </c>
      <c r="AI46" s="2" t="e">
        <f t="array" ref="AI46">IF(INDEX(Data!BQ:BQ,$B46)=0,#N/A,INDEX(Data!BQ:BQ,$B46)-Data!BQ$2+INDEX($A46:AH46,,MAX(ISNUMBER($D46:AH46)*COLUMN($D46:AH46))))</f>
        <v>#N/A</v>
      </c>
      <c r="AJ46" s="2" t="e">
        <f t="array" ref="AJ46">IF(INDEX(Data!BR:BR,$B46)=0,#N/A,INDEX(Data!BR:BR,$B46)-Data!BR$2+INDEX($A46:AI46,,MAX(ISNUMBER($D46:AI46)*COLUMN($D46:AI46))))</f>
        <v>#N/A</v>
      </c>
      <c r="AK46" s="2" t="e">
        <f t="array" ref="AK46">IF(INDEX(Data!BS:BS,$B46)=0,#N/A,INDEX(Data!BS:BS,$B46)-Data!BS$2+INDEX($A46:AJ46,,MAX(ISNUMBER($D46:AJ46)*COLUMN($D46:AJ46))))</f>
        <v>#N/A</v>
      </c>
      <c r="AL46" s="2" t="e">
        <f t="array" ref="AL46">IF(INDEX(Data!BT:BT,$B46)=0,#N/A,INDEX(Data!BT:BT,$B46)-Data!BT$2+INDEX($A46:AK46,,MAX(ISNUMBER($D46:AK46)*COLUMN($D46:AK46))))</f>
        <v>#N/A</v>
      </c>
      <c r="AM46" s="2" t="e">
        <f t="array" ref="AM46">IF(INDEX(Data!BU:BU,$B46)=0,#N/A,INDEX(Data!BU:BU,$B46)-Data!BU$2+INDEX($A46:AL46,,MAX(ISNUMBER($D46:AL46)*COLUMN($D46:AL46))))</f>
        <v>#N/A</v>
      </c>
      <c r="AN46" s="2" t="e">
        <f t="array" ref="AN46">IF(INDEX(Data!BV:BV,$B46)=0,#N/A,INDEX(Data!BV:BV,$B46)-Data!BV$2+INDEX($A46:AM46,,MAX(ISNUMBER($D46:AM46)*COLUMN($D46:AM46))))</f>
        <v>#N/A</v>
      </c>
      <c r="AO46" s="2" t="e">
        <f t="array" ref="AO46">IF(INDEX(Data!BW:BW,$B46)=0,#N/A,INDEX(Data!BW:BW,$B46)-Data!BW$2+INDEX($A46:AN46,,MAX(ISNUMBER($D46:AN46)*COLUMN($D46:AN46))))</f>
        <v>#N/A</v>
      </c>
      <c r="AP46" s="2" t="e">
        <f t="array" ref="AP46">IF(INDEX(Data!BX:BX,$B46)=0,#N/A,INDEX(Data!BX:BX,$B46)-Data!BX$2+INDEX($A46:AO46,,MAX(ISNUMBER($D46:AO46)*COLUMN($D46:AO46))))</f>
        <v>#N/A</v>
      </c>
      <c r="AQ46" s="2" t="e">
        <f t="array" ref="AQ46">IF(INDEX(Data!BY:BY,$B46)=0,#N/A,INDEX(Data!BY:BY,$B46)-Data!BY$2+INDEX($A46:AP46,,MAX(ISNUMBER($D46:AP46)*COLUMN($D46:AP46))))</f>
        <v>#N/A</v>
      </c>
      <c r="AR46" s="2" t="e">
        <f t="array" ref="AR46">IF(INDEX(Data!BZ:BZ,$B46)=0,#N/A,INDEX(Data!BZ:BZ,$B46)-Data!BZ$2+INDEX($A46:AQ46,,MAX(ISNUMBER($D46:AQ46)*COLUMN($D46:AQ46))))</f>
        <v>#N/A</v>
      </c>
      <c r="AS46" s="2" t="e">
        <f t="array" ref="AS46">IF(INDEX(Data!CA:CA,$B46)=0,#N/A,INDEX(Data!CA:CA,$B46)-Data!CA$2+INDEX($A46:AR46,,MAX(ISNUMBER($D46:AR46)*COLUMN($D46:AR46))))</f>
        <v>#N/A</v>
      </c>
      <c r="AT46" s="2" t="e">
        <f t="array" ref="AT46">IF(INDEX(Data!CB:CB,$B46)=0,#N/A,INDEX(Data!CB:CB,$B46)-Data!CB$2+INDEX($A46:AS46,,MAX(ISNUMBER($D46:AS46)*COLUMN($D46:AS46))))</f>
        <v>#N/A</v>
      </c>
      <c r="AU46" s="2" t="e">
        <f t="array" ref="AU46">IF(INDEX(Data!CC:CC,$B46)=0,#N/A,INDEX(Data!CC:CC,$B46)-Data!CC$2+INDEX($A46:AT46,,MAX(ISNUMBER($D46:AT46)*COLUMN($D46:AT46))))</f>
        <v>#N/A</v>
      </c>
      <c r="AV46" s="2" t="e">
        <f t="array" ref="AV46">IF(INDEX(Data!CD:CD,$B46)=0,#N/A,INDEX(Data!CD:CD,$B46)-Data!CD$2+INDEX($A46:AU46,,MAX(ISNUMBER($D46:AU46)*COLUMN($D46:AU46))))</f>
        <v>#N/A</v>
      </c>
      <c r="AW46" s="2" t="e">
        <f t="array" ref="AW46">IF(INDEX(Data!CE:CE,$B46)=0,#N/A,INDEX(Data!CE:CE,$B46)-Data!CE$2+INDEX($A46:AV46,,MAX(ISNUMBER($D46:AV46)*COLUMN($D46:AV46))))</f>
        <v>#N/A</v>
      </c>
      <c r="AX46" s="2" t="e">
        <f t="array" ref="AX46">IF(INDEX(Data!CF:CF,$B46)=0,#N/A,INDEX(Data!CF:CF,$B46)-Data!CF$2+INDEX($A46:AW46,,MAX(ISNUMBER($D46:AW46)*COLUMN($D46:AW46))))</f>
        <v>#N/A</v>
      </c>
      <c r="AY46" s="2" t="e">
        <f t="array" ref="AY46">IF(INDEX(Data!CG:CG,$B46)=0,#N/A,INDEX(Data!CG:CG,$B46)-Data!CG$2+INDEX($A46:AX46,,MAX(ISNUMBER($D46:AX46)*COLUMN($D46:AX46))))</f>
        <v>#N/A</v>
      </c>
      <c r="AZ46" s="2" t="e">
        <f t="array" ref="AZ46">IF(INDEX(Data!CH:CH,$B46)=0,#N/A,INDEX(Data!CH:CH,$B46)-Data!CH$2+INDEX($A46:AY46,,MAX(ISNUMBER($D46:AY46)*COLUMN($D46:AY46))))</f>
        <v>#N/A</v>
      </c>
      <c r="BA46" s="2" t="e">
        <f t="array" ref="BA46">IF(INDEX(Data!CI:CI,$B46)=0,#N/A,INDEX(Data!CI:CI,$B46)-Data!CI$2+INDEX($A46:AZ46,,MAX(ISNUMBER($D46:AZ46)*COLUMN($D46:AZ46))))</f>
        <v>#N/A</v>
      </c>
      <c r="BB46" s="2" t="e">
        <f t="array" ref="BB46">IF(INDEX(Data!CJ:CJ,$B46)=0,#N/A,INDEX(Data!CJ:CJ,$B46)-Data!CJ$2+INDEX($A46:BA46,,MAX(ISNUMBER($D46:BA46)*COLUMN($D46:BA46))))</f>
        <v>#N/A</v>
      </c>
      <c r="BC46" s="2" t="e">
        <f t="array" ref="BC46">IF(INDEX(Data!CK:CK,$B46)=0,#N/A,INDEX(Data!CK:CK,$B46)-Data!CK$2+INDEX($A46:BB46,,MAX(ISNUMBER($D46:BB46)*COLUMN($D46:BB46))))</f>
        <v>#N/A</v>
      </c>
      <c r="BD46" s="2" t="e">
        <f t="array" ref="BD46">IF(INDEX(Data!CL:CL,$B46)=0,#N/A,INDEX(Data!CL:CL,$B46)-Data!CL$2+INDEX($A46:BC46,,MAX(ISNUMBER($D46:BC46)*COLUMN($D46:BC46))))</f>
        <v>#N/A</v>
      </c>
      <c r="BE46" s="2" t="e">
        <f t="array" ref="BE46">IF(INDEX(Data!CM:CM,$B46)=0,#N/A,INDEX(Data!CM:CM,$B46)-Data!CM$2+INDEX($A46:BD46,,MAX(ISNUMBER($D46:BD46)*COLUMN($D46:BD46))))</f>
        <v>#N/A</v>
      </c>
      <c r="BF46" s="2" t="e">
        <f t="array" ref="BF46">IF(INDEX(Data!CN:CN,$B46)=0,#N/A,INDEX(Data!CN:CN,$B46)-Data!CN$2+INDEX($A46:BE46,,MAX(ISNUMBER($D46:BE46)*COLUMN($D46:BE46))))</f>
        <v>#N/A</v>
      </c>
      <c r="BG46" s="2" t="e">
        <f t="array" ref="BG46">IF(INDEX(Data!CO:CO,$B46)=0,#N/A,INDEX(Data!CO:CO,$B46)-Data!CO$2+INDEX($A46:BF46,,MAX(ISNUMBER($D46:BF46)*COLUMN($D46:BF46))))</f>
        <v>#N/A</v>
      </c>
      <c r="BH46" s="2" t="e">
        <f t="array" ref="BH46">IF(INDEX(Data!CP:CP,$B46)=0,#N/A,INDEX(Data!CP:CP,$B46)-Data!CP$2+INDEX($A46:BG46,,MAX(ISNUMBER($D46:BG46)*COLUMN($D46:BG46))))</f>
        <v>#N/A</v>
      </c>
      <c r="BI46" s="2" t="e">
        <f t="array" ref="BI46">IF(INDEX(Data!CQ:CQ,$B46)=0,#N/A,INDEX(Data!CQ:CQ,$B46)-Data!CQ$2+INDEX($A46:BH46,,MAX(ISNUMBER($D46:BH46)*COLUMN($D46:BH46))))</f>
        <v>#N/A</v>
      </c>
      <c r="BJ46" s="2" t="e">
        <f t="array" ref="BJ46">IF(INDEX(Data!CR:CR,$B46)=0,#N/A,INDEX(Data!CR:CR,$B46)-Data!CR$2+INDEX($A46:BI46,,MAX(ISNUMBER($D46:BI46)*COLUMN($D46:BI46))))</f>
        <v>#N/A</v>
      </c>
      <c r="BK46" s="2" t="e">
        <f t="array" ref="BK46">IF(INDEX(Data!CS:CS,$B46)=0,#N/A,INDEX(Data!CS:CS,$B46)-Data!CS$2+INDEX($A46:BJ46,,MAX(ISNUMBER($D46:BJ46)*COLUMN($D46:BJ46))))</f>
        <v>#N/A</v>
      </c>
      <c r="BL46" s="2" t="e">
        <f t="array" ref="BL46">IF(INDEX(Data!CT:CT,$B46)=0,#N/A,INDEX(Data!CT:CT,$B46)-Data!CT$2+INDEX($A46:BK46,,MAX(ISNUMBER($D46:BK46)*COLUMN($D46:BK46))))</f>
        <v>#N/A</v>
      </c>
      <c r="BM46" s="2" t="e">
        <f t="array" ref="BM46">IF(INDEX(Data!CU:CU,$B46)=0,#N/A,INDEX(Data!CU:CU,$B46)-Data!CU$2+INDEX($A46:BL46,,MAX(ISNUMBER($D46:BL46)*COLUMN($D46:BL46))))</f>
        <v>#N/A</v>
      </c>
      <c r="BN46" s="2" t="e">
        <f t="array" ref="BN46">IF(INDEX(Data!CV:CV,$B46)=0,#N/A,INDEX(Data!CV:CV,$B46)-Data!CV$2+INDEX($A46:BM46,,MAX(ISNUMBER($D46:BM46)*COLUMN($D46:BM46))))</f>
        <v>#N/A</v>
      </c>
      <c r="BO46" s="2" t="e">
        <f t="array" ref="BO46">IF(INDEX(Data!CW:CW,$B46)=0,#N/A,INDEX(Data!CW:CW,$B46)-Data!CW$2+INDEX($A46:BN46,,MAX(ISNUMBER($D46:BN46)*COLUMN($D46:BN46))))</f>
        <v>#N/A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 t="str">
        <f>Data!AJ115</f>
        <v>Ousama El Nabriss</v>
      </c>
      <c r="B47" s="2">
        <f>MATCH(A47,Data!AJ:AJ,0)</f>
        <v>115</v>
      </c>
      <c r="C47" s="2">
        <f ca="1">COUNTIF(OFFSET(Data!$AM$1:$DC$71,B47-1,0,1),"&gt;0")</f>
        <v>28</v>
      </c>
      <c r="D47" s="2">
        <v>0</v>
      </c>
      <c r="E47" s="2">
        <f t="array" ref="E47">IF(INDEX(Data!AM:AM,$B47)=0,#N/A,INDEX(Data!AM:AM,$B47)-Data!AM$2+INDEX($A47:D47,,MAX(ISNUMBER($D47:D47)*COLUMN($D47:D47))))</f>
        <v>1</v>
      </c>
      <c r="F47" s="2">
        <f t="array" ref="F47">IF(INDEX(Data!AN:AN,$B47)=0,#N/A,INDEX(Data!AN:AN,$B47)-Data!AN$2+INDEX($A47:E47,,MAX(ISNUMBER($D47:E47)*COLUMN($D47:E47))))</f>
        <v>3</v>
      </c>
      <c r="G47" s="2">
        <f t="array" ref="G47">IF(INDEX(Data!AO:AO,$B47)=0,#N/A,INDEX(Data!AO:AO,$B47)-Data!AO$2+INDEX($A47:F47,,MAX(ISNUMBER($D47:F47)*COLUMN($D47:F47))))</f>
        <v>3</v>
      </c>
      <c r="H47" s="2">
        <f t="array" ref="H47">IF(INDEX(Data!AP:AP,$B47)=0,#N/A,INDEX(Data!AP:AP,$B47)-Data!AP$2+INDEX($A47:G47,,MAX(ISNUMBER($D47:G47)*COLUMN($D47:G47))))</f>
        <v>4</v>
      </c>
      <c r="I47" s="2">
        <f t="array" ref="I47">IF(INDEX(Data!AQ:AQ,$B47)=0,#N/A,INDEX(Data!AQ:AQ,$B47)-Data!AQ$2+INDEX($A47:H47,,MAX(ISNUMBER($D47:H47)*COLUMN($D47:H47))))</f>
        <v>4</v>
      </c>
      <c r="J47" s="2">
        <f t="array" ref="J47">IF(INDEX(Data!AR:AR,$B47)=0,#N/A,INDEX(Data!AR:AR,$B47)-Data!AR$2+INDEX($A47:I47,,MAX(ISNUMBER($D47:I47)*COLUMN($D47:I47))))</f>
        <v>4</v>
      </c>
      <c r="K47" s="2">
        <f t="array" ref="K47">IF(INDEX(Data!AS:AS,$B47)=0,#N/A,INDEX(Data!AS:AS,$B47)-Data!AS$2+INDEX($A47:J47,,MAX(ISNUMBER($D47:J47)*COLUMN($D47:J47))))</f>
        <v>5</v>
      </c>
      <c r="L47" s="2">
        <f t="array" ref="L47">IF(INDEX(Data!AT:AT,$B47)=0,#N/A,INDEX(Data!AT:AT,$B47)-Data!AT$2+INDEX($A47:K47,,MAX(ISNUMBER($D47:K47)*COLUMN($D47:K47))))</f>
        <v>5</v>
      </c>
      <c r="M47" s="2">
        <f t="array" ref="M47">IF(INDEX(Data!AU:AU,$B47)=0,#N/A,INDEX(Data!AU:AU,$B47)-Data!AU$2+INDEX($A47:L47,,MAX(ISNUMBER($D47:L47)*COLUMN($D47:L47))))</f>
        <v>6</v>
      </c>
      <c r="N47" s="2">
        <f t="array" ref="N47">IF(INDEX(Data!AV:AV,$B47)=0,#N/A,INDEX(Data!AV:AV,$B47)-Data!AV$2+INDEX($A47:M47,,MAX(ISNUMBER($D47:M47)*COLUMN($D47:M47))))</f>
        <v>7</v>
      </c>
      <c r="O47" s="2">
        <f t="array" ref="O47">IF(INDEX(Data!AW:AW,$B47)=0,#N/A,INDEX(Data!AW:AW,$B47)-Data!AW$2+INDEX($A47:N47,,MAX(ISNUMBER($D47:N47)*COLUMN($D47:N47))))</f>
        <v>8</v>
      </c>
      <c r="P47" s="2">
        <f t="array" ref="P47">IF(INDEX(Data!AX:AX,$B47)=0,#N/A,INDEX(Data!AX:AX,$B47)-Data!AX$2+INDEX($A47:O47,,MAX(ISNUMBER($D47:O47)*COLUMN($D47:O47))))</f>
        <v>8</v>
      </c>
      <c r="Q47" s="2">
        <f t="array" ref="Q47">IF(INDEX(Data!AY:AY,$B47)=0,#N/A,INDEX(Data!AY:AY,$B47)-Data!AY$2+INDEX($A47:P47,,MAX(ISNUMBER($D47:P47)*COLUMN($D47:P47))))</f>
        <v>9</v>
      </c>
      <c r="R47" s="2">
        <f t="array" ref="R47">IF(INDEX(Data!AZ:AZ,$B47)=0,#N/A,INDEX(Data!AZ:AZ,$B47)-Data!AZ$2+INDEX($A47:Q47,,MAX(ISNUMBER($D47:Q47)*COLUMN($D47:Q47))))</f>
        <v>10</v>
      </c>
      <c r="S47" s="2">
        <f t="array" ref="S47">IF(INDEX(Data!BA:BA,$B47)=0,#N/A,INDEX(Data!BA:BA,$B47)-Data!BA$2+INDEX($A47:R47,,MAX(ISNUMBER($D47:R47)*COLUMN($D47:R47))))</f>
        <v>12</v>
      </c>
      <c r="T47" s="2">
        <f t="array" ref="T47">IF(INDEX(Data!BB:BB,$B47)=0,#N/A,INDEX(Data!BB:BB,$B47)-Data!BB$2+INDEX($A47:S47,,MAX(ISNUMBER($D47:S47)*COLUMN($D47:S47))))</f>
        <v>12</v>
      </c>
      <c r="U47" s="2">
        <f t="array" ref="U47">IF(INDEX(Data!BC:BC,$B47)=0,#N/A,INDEX(Data!BC:BC,$B47)-Data!BC$2+INDEX($A47:T47,,MAX(ISNUMBER($D47:T47)*COLUMN($D47:T47))))</f>
        <v>13</v>
      </c>
      <c r="V47" s="2">
        <f t="array" ref="V47">IF(INDEX(Data!BD:BD,$B47)=0,#N/A,INDEX(Data!BD:BD,$B47)-Data!BD$2+INDEX($A47:U47,,MAX(ISNUMBER($D47:U47)*COLUMN($D47:U47))))</f>
        <v>14</v>
      </c>
      <c r="W47" s="2">
        <f t="array" ref="W47">IF(INDEX(Data!BE:BE,$B47)=0,#N/A,INDEX(Data!BE:BE,$B47)-Data!BE$2+INDEX($A47:V47,,MAX(ISNUMBER($D47:V47)*COLUMN($D47:V47))))</f>
        <v>14</v>
      </c>
      <c r="X47" s="2">
        <f t="array" ref="X47">IF(INDEX(Data!BF:BF,$B47)=0,#N/A,INDEX(Data!BF:BF,$B47)-Data!BF$2+INDEX($A47:W47,,MAX(ISNUMBER($D47:W47)*COLUMN($D47:W47))))</f>
        <v>14</v>
      </c>
      <c r="Y47" s="2">
        <f t="array" ref="Y47">IF(INDEX(Data!BG:BG,$B47)=0,#N/A,INDEX(Data!BG:BG,$B47)-Data!BG$2+INDEX($A47:X47,,MAX(ISNUMBER($D47:X47)*COLUMN($D47:X47))))</f>
        <v>15</v>
      </c>
      <c r="Z47" s="2">
        <f t="array" ref="Z47">IF(INDEX(Data!BH:BH,$B47)=0,#N/A,INDEX(Data!BH:BH,$B47)-Data!BH$2+INDEX($A47:Y47,,MAX(ISNUMBER($D47:Y47)*COLUMN($D47:Y47))))</f>
        <v>15</v>
      </c>
      <c r="AA47" s="2">
        <f t="array" ref="AA47">IF(INDEX(Data!BI:BI,$B47)=0,#N/A,INDEX(Data!BI:BI,$B47)-Data!BI$2+INDEX($A47:Z47,,MAX(ISNUMBER($D47:Z47)*COLUMN($D47:Z47))))</f>
        <v>16</v>
      </c>
      <c r="AB47" s="2">
        <f t="array" ref="AB47">IF(INDEX(Data!BJ:BJ,$B47)=0,#N/A,INDEX(Data!BJ:BJ,$B47)-Data!BJ$2+INDEX($A47:AA47,,MAX(ISNUMBER($D47:AA47)*COLUMN($D47:AA47))))</f>
        <v>17</v>
      </c>
      <c r="AC47" s="2">
        <f t="array" ref="AC47">IF(INDEX(Data!BK:BK,$B47)=0,#N/A,INDEX(Data!BK:BK,$B47)-Data!BK$2+INDEX($A47:AB47,,MAX(ISNUMBER($D47:AB47)*COLUMN($D47:AB47))))</f>
        <v>17</v>
      </c>
      <c r="AD47" s="2">
        <f t="array" ref="AD47">IF(INDEX(Data!BL:BL,$B47)=0,#N/A,INDEX(Data!BL:BL,$B47)-Data!BL$2+INDEX($A47:AC47,,MAX(ISNUMBER($D47:AC47)*COLUMN($D47:AC47))))</f>
        <v>18</v>
      </c>
      <c r="AE47" s="2">
        <f t="array" ref="AE47">IF(INDEX(Data!BM:BM,$B47)=0,#N/A,INDEX(Data!BM:BM,$B47)-Data!BM$2+INDEX($A47:AD47,,MAX(ISNUMBER($D47:AD47)*COLUMN($D47:AD47))))</f>
        <v>20</v>
      </c>
      <c r="AF47" s="2">
        <f t="array" ref="AF47">IF(INDEX(Data!BN:BN,$B47)=0,#N/A,INDEX(Data!BN:BN,$B47)-Data!BN$2+INDEX($A47:AE47,,MAX(ISNUMBER($D47:AE47)*COLUMN($D47:AE47))))</f>
        <v>21</v>
      </c>
      <c r="AG47" s="2" t="e">
        <f t="array" ref="AG47">IF(INDEX(Data!BO:BO,$B47)=0,#N/A,INDEX(Data!BO:BO,$B47)-Data!BO$2+INDEX($A47:AF47,,MAX(ISNUMBER($D47:AF47)*COLUMN($D47:AF47))))</f>
        <v>#N/A</v>
      </c>
      <c r="AH47" s="2" t="e">
        <f t="array" ref="AH47">IF(INDEX(Data!BP:BP,$B47)=0,#N/A,INDEX(Data!BP:BP,$B47)-Data!BP$2+INDEX($A47:AG47,,MAX(ISNUMBER($D47:AG47)*COLUMN($D47:AG47))))</f>
        <v>#N/A</v>
      </c>
      <c r="AI47" s="2" t="e">
        <f t="array" ref="AI47">IF(INDEX(Data!BQ:BQ,$B47)=0,#N/A,INDEX(Data!BQ:BQ,$B47)-Data!BQ$2+INDEX($A47:AH47,,MAX(ISNUMBER($D47:AH47)*COLUMN($D47:AH47))))</f>
        <v>#N/A</v>
      </c>
      <c r="AJ47" s="2" t="e">
        <f t="array" ref="AJ47">IF(INDEX(Data!BR:BR,$B47)=0,#N/A,INDEX(Data!BR:BR,$B47)-Data!BR$2+INDEX($A47:AI47,,MAX(ISNUMBER($D47:AI47)*COLUMN($D47:AI47))))</f>
        <v>#N/A</v>
      </c>
      <c r="AK47" s="2" t="e">
        <f t="array" ref="AK47">IF(INDEX(Data!BS:BS,$B47)=0,#N/A,INDEX(Data!BS:BS,$B47)-Data!BS$2+INDEX($A47:AJ47,,MAX(ISNUMBER($D47:AJ47)*COLUMN($D47:AJ47))))</f>
        <v>#N/A</v>
      </c>
      <c r="AL47" s="2" t="e">
        <f t="array" ref="AL47">IF(INDEX(Data!BT:BT,$B47)=0,#N/A,INDEX(Data!BT:BT,$B47)-Data!BT$2+INDEX($A47:AK47,,MAX(ISNUMBER($D47:AK47)*COLUMN($D47:AK47))))</f>
        <v>#N/A</v>
      </c>
      <c r="AM47" s="2" t="e">
        <f t="array" ref="AM47">IF(INDEX(Data!BU:BU,$B47)=0,#N/A,INDEX(Data!BU:BU,$B47)-Data!BU$2+INDEX($A47:AL47,,MAX(ISNUMBER($D47:AL47)*COLUMN($D47:AL47))))</f>
        <v>#N/A</v>
      </c>
      <c r="AN47" s="2" t="e">
        <f t="array" ref="AN47">IF(INDEX(Data!BV:BV,$B47)=0,#N/A,INDEX(Data!BV:BV,$B47)-Data!BV$2+INDEX($A47:AM47,,MAX(ISNUMBER($D47:AM47)*COLUMN($D47:AM47))))</f>
        <v>#N/A</v>
      </c>
      <c r="AO47" s="2" t="e">
        <f t="array" ref="AO47">IF(INDEX(Data!BW:BW,$B47)=0,#N/A,INDEX(Data!BW:BW,$B47)-Data!BW$2+INDEX($A47:AN47,,MAX(ISNUMBER($D47:AN47)*COLUMN($D47:AN47))))</f>
        <v>#N/A</v>
      </c>
      <c r="AP47" s="2" t="e">
        <f t="array" ref="AP47">IF(INDEX(Data!BX:BX,$B47)=0,#N/A,INDEX(Data!BX:BX,$B47)-Data!BX$2+INDEX($A47:AO47,,MAX(ISNUMBER($D47:AO47)*COLUMN($D47:AO47))))</f>
        <v>#N/A</v>
      </c>
      <c r="AQ47" s="2" t="e">
        <f t="array" ref="AQ47">IF(INDEX(Data!BY:BY,$B47)=0,#N/A,INDEX(Data!BY:BY,$B47)-Data!BY$2+INDEX($A47:AP47,,MAX(ISNUMBER($D47:AP47)*COLUMN($D47:AP47))))</f>
        <v>#N/A</v>
      </c>
      <c r="AR47" s="2" t="e">
        <f t="array" ref="AR47">IF(INDEX(Data!BZ:BZ,$B47)=0,#N/A,INDEX(Data!BZ:BZ,$B47)-Data!BZ$2+INDEX($A47:AQ47,,MAX(ISNUMBER($D47:AQ47)*COLUMN($D47:AQ47))))</f>
        <v>#N/A</v>
      </c>
      <c r="AS47" s="2" t="e">
        <f t="array" ref="AS47">IF(INDEX(Data!CA:CA,$B47)=0,#N/A,INDEX(Data!CA:CA,$B47)-Data!CA$2+INDEX($A47:AR47,,MAX(ISNUMBER($D47:AR47)*COLUMN($D47:AR47))))</f>
        <v>#N/A</v>
      </c>
      <c r="AT47" s="2" t="e">
        <f t="array" ref="AT47">IF(INDEX(Data!CB:CB,$B47)=0,#N/A,INDEX(Data!CB:CB,$B47)-Data!CB$2+INDEX($A47:AS47,,MAX(ISNUMBER($D47:AS47)*COLUMN($D47:AS47))))</f>
        <v>#N/A</v>
      </c>
      <c r="AU47" s="2" t="e">
        <f t="array" ref="AU47">IF(INDEX(Data!CC:CC,$B47)=0,#N/A,INDEX(Data!CC:CC,$B47)-Data!CC$2+INDEX($A47:AT47,,MAX(ISNUMBER($D47:AT47)*COLUMN($D47:AT47))))</f>
        <v>#N/A</v>
      </c>
      <c r="AV47" s="2" t="e">
        <f t="array" ref="AV47">IF(INDEX(Data!CD:CD,$B47)=0,#N/A,INDEX(Data!CD:CD,$B47)-Data!CD$2+INDEX($A47:AU47,,MAX(ISNUMBER($D47:AU47)*COLUMN($D47:AU47))))</f>
        <v>#N/A</v>
      </c>
      <c r="AW47" s="2" t="e">
        <f t="array" ref="AW47">IF(INDEX(Data!CE:CE,$B47)=0,#N/A,INDEX(Data!CE:CE,$B47)-Data!CE$2+INDEX($A47:AV47,,MAX(ISNUMBER($D47:AV47)*COLUMN($D47:AV47))))</f>
        <v>#N/A</v>
      </c>
      <c r="AX47" s="2" t="e">
        <f t="array" ref="AX47">IF(INDEX(Data!CF:CF,$B47)=0,#N/A,INDEX(Data!CF:CF,$B47)-Data!CF$2+INDEX($A47:AW47,,MAX(ISNUMBER($D47:AW47)*COLUMN($D47:AW47))))</f>
        <v>#N/A</v>
      </c>
      <c r="AY47" s="2" t="e">
        <f t="array" ref="AY47">IF(INDEX(Data!CG:CG,$B47)=0,#N/A,INDEX(Data!CG:CG,$B47)-Data!CG$2+INDEX($A47:AX47,,MAX(ISNUMBER($D47:AX47)*COLUMN($D47:AX47))))</f>
        <v>#N/A</v>
      </c>
      <c r="AZ47" s="2" t="e">
        <f t="array" ref="AZ47">IF(INDEX(Data!CH:CH,$B47)=0,#N/A,INDEX(Data!CH:CH,$B47)-Data!CH$2+INDEX($A47:AY47,,MAX(ISNUMBER($D47:AY47)*COLUMN($D47:AY47))))</f>
        <v>#N/A</v>
      </c>
      <c r="BA47" s="2" t="e">
        <f t="array" ref="BA47">IF(INDEX(Data!CI:CI,$B47)=0,#N/A,INDEX(Data!CI:CI,$B47)-Data!CI$2+INDEX($A47:AZ47,,MAX(ISNUMBER($D47:AZ47)*COLUMN($D47:AZ47))))</f>
        <v>#N/A</v>
      </c>
      <c r="BB47" s="2" t="e">
        <f t="array" ref="BB47">IF(INDEX(Data!CJ:CJ,$B47)=0,#N/A,INDEX(Data!CJ:CJ,$B47)-Data!CJ$2+INDEX($A47:BA47,,MAX(ISNUMBER($D47:BA47)*COLUMN($D47:BA47))))</f>
        <v>#N/A</v>
      </c>
      <c r="BC47" s="2" t="e">
        <f t="array" ref="BC47">IF(INDEX(Data!CK:CK,$B47)=0,#N/A,INDEX(Data!CK:CK,$B47)-Data!CK$2+INDEX($A47:BB47,,MAX(ISNUMBER($D47:BB47)*COLUMN($D47:BB47))))</f>
        <v>#N/A</v>
      </c>
      <c r="BD47" s="2" t="e">
        <f t="array" ref="BD47">IF(INDEX(Data!CL:CL,$B47)=0,#N/A,INDEX(Data!CL:CL,$B47)-Data!CL$2+INDEX($A47:BC47,,MAX(ISNUMBER($D47:BC47)*COLUMN($D47:BC47))))</f>
        <v>#N/A</v>
      </c>
      <c r="BE47" s="2" t="e">
        <f t="array" ref="BE47">IF(INDEX(Data!CM:CM,$B47)=0,#N/A,INDEX(Data!CM:CM,$B47)-Data!CM$2+INDEX($A47:BD47,,MAX(ISNUMBER($D47:BD47)*COLUMN($D47:BD47))))</f>
        <v>#N/A</v>
      </c>
      <c r="BF47" s="2" t="e">
        <f t="array" ref="BF47">IF(INDEX(Data!CN:CN,$B47)=0,#N/A,INDEX(Data!CN:CN,$B47)-Data!CN$2+INDEX($A47:BE47,,MAX(ISNUMBER($D47:BE47)*COLUMN($D47:BE47))))</f>
        <v>#N/A</v>
      </c>
      <c r="BG47" s="2" t="e">
        <f t="array" ref="BG47">IF(INDEX(Data!CO:CO,$B47)=0,#N/A,INDEX(Data!CO:CO,$B47)-Data!CO$2+INDEX($A47:BF47,,MAX(ISNUMBER($D47:BF47)*COLUMN($D47:BF47))))</f>
        <v>#N/A</v>
      </c>
      <c r="BH47" s="2" t="e">
        <f t="array" ref="BH47">IF(INDEX(Data!CP:CP,$B47)=0,#N/A,INDEX(Data!CP:CP,$B47)-Data!CP$2+INDEX($A47:BG47,,MAX(ISNUMBER($D47:BG47)*COLUMN($D47:BG47))))</f>
        <v>#N/A</v>
      </c>
      <c r="BI47" s="2" t="e">
        <f t="array" ref="BI47">IF(INDEX(Data!CQ:CQ,$B47)=0,#N/A,INDEX(Data!CQ:CQ,$B47)-Data!CQ$2+INDEX($A47:BH47,,MAX(ISNUMBER($D47:BH47)*COLUMN($D47:BH47))))</f>
        <v>#N/A</v>
      </c>
      <c r="BJ47" s="2" t="e">
        <f t="array" ref="BJ47">IF(INDEX(Data!CR:CR,$B47)=0,#N/A,INDEX(Data!CR:CR,$B47)-Data!CR$2+INDEX($A47:BI47,,MAX(ISNUMBER($D47:BI47)*COLUMN($D47:BI47))))</f>
        <v>#N/A</v>
      </c>
      <c r="BK47" s="2" t="e">
        <f t="array" ref="BK47">IF(INDEX(Data!CS:CS,$B47)=0,#N/A,INDEX(Data!CS:CS,$B47)-Data!CS$2+INDEX($A47:BJ47,,MAX(ISNUMBER($D47:BJ47)*COLUMN($D47:BJ47))))</f>
        <v>#N/A</v>
      </c>
      <c r="BL47" s="2" t="e">
        <f t="array" ref="BL47">IF(INDEX(Data!CT:CT,$B47)=0,#N/A,INDEX(Data!CT:CT,$B47)-Data!CT$2+INDEX($A47:BK47,,MAX(ISNUMBER($D47:BK47)*COLUMN($D47:BK47))))</f>
        <v>#N/A</v>
      </c>
      <c r="BM47" s="2" t="e">
        <f t="array" ref="BM47">IF(INDEX(Data!CU:CU,$B47)=0,#N/A,INDEX(Data!CU:CU,$B47)-Data!CU$2+INDEX($A47:BL47,,MAX(ISNUMBER($D47:BL47)*COLUMN($D47:BL47))))</f>
        <v>#N/A</v>
      </c>
      <c r="BN47" s="2" t="e">
        <f t="array" ref="BN47">IF(INDEX(Data!CV:CV,$B47)=0,#N/A,INDEX(Data!CV:CV,$B47)-Data!CV$2+INDEX($A47:BM47,,MAX(ISNUMBER($D47:BM47)*COLUMN($D47:BM47))))</f>
        <v>#N/A</v>
      </c>
      <c r="BO47" s="2" t="e">
        <f t="array" ref="BO47">IF(INDEX(Data!CW:CW,$B47)=0,#N/A,INDEX(Data!CW:CW,$B47)-Data!CW$2+INDEX($A47:BN47,,MAX(ISNUMBER($D47:BN47)*COLUMN($D47:BN47))))</f>
        <v>#N/A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 t="str">
        <f>Data!AJ116</f>
        <v>Verena Droschke</v>
      </c>
      <c r="B48" s="2">
        <f>MATCH(A48,Data!AJ:AJ,0)</f>
        <v>116</v>
      </c>
      <c r="C48" s="2">
        <f ca="1">COUNTIF(OFFSET(Data!$AM$1:$DC$71,B48-1,0,1),"&gt;0")</f>
        <v>28</v>
      </c>
      <c r="D48" s="2">
        <v>0</v>
      </c>
      <c r="E48" s="2">
        <f t="array" ref="E48">IF(INDEX(Data!AM:AM,$B48)=0,#N/A,INDEX(Data!AM:AM,$B48)-Data!AM$2+INDEX($A48:D48,,MAX(ISNUMBER($D48:D48)*COLUMN($D48:D48))))</f>
        <v>1</v>
      </c>
      <c r="F48" s="2">
        <f t="array" ref="F48">IF(INDEX(Data!AN:AN,$B48)=0,#N/A,INDEX(Data!AN:AN,$B48)-Data!AN$2+INDEX($A48:E48,,MAX(ISNUMBER($D48:E48)*COLUMN($D48:E48))))</f>
        <v>1</v>
      </c>
      <c r="G48" s="2">
        <f t="array" ref="G48">IF(INDEX(Data!AO:AO,$B48)=0,#N/A,INDEX(Data!AO:AO,$B48)-Data!AO$2+INDEX($A48:F48,,MAX(ISNUMBER($D48:F48)*COLUMN($D48:F48))))</f>
        <v>3</v>
      </c>
      <c r="H48" s="2">
        <f t="array" ref="H48">IF(INDEX(Data!AP:AP,$B48)=0,#N/A,INDEX(Data!AP:AP,$B48)-Data!AP$2+INDEX($A48:G48,,MAX(ISNUMBER($D48:G48)*COLUMN($D48:G48))))</f>
        <v>4</v>
      </c>
      <c r="I48" s="2">
        <f t="array" ref="I48">IF(INDEX(Data!AQ:AQ,$B48)=0,#N/A,INDEX(Data!AQ:AQ,$B48)-Data!AQ$2+INDEX($A48:H48,,MAX(ISNUMBER($D48:H48)*COLUMN($D48:H48))))</f>
        <v>6</v>
      </c>
      <c r="J48" s="2">
        <f t="array" ref="J48">IF(INDEX(Data!AR:AR,$B48)=0,#N/A,INDEX(Data!AR:AR,$B48)-Data!AR$2+INDEX($A48:I48,,MAX(ISNUMBER($D48:I48)*COLUMN($D48:I48))))</f>
        <v>6</v>
      </c>
      <c r="K48" s="2">
        <f t="array" ref="K48">IF(INDEX(Data!AS:AS,$B48)=0,#N/A,INDEX(Data!AS:AS,$B48)-Data!AS$2+INDEX($A48:J48,,MAX(ISNUMBER($D48:J48)*COLUMN($D48:J48))))</f>
        <v>6</v>
      </c>
      <c r="L48" s="2">
        <f t="array" ref="L48">IF(INDEX(Data!AT:AT,$B48)=0,#N/A,INDEX(Data!AT:AT,$B48)-Data!AT$2+INDEX($A48:K48,,MAX(ISNUMBER($D48:K48)*COLUMN($D48:K48))))</f>
        <v>7</v>
      </c>
      <c r="M48" s="2">
        <f t="array" ref="M48">IF(INDEX(Data!AU:AU,$B48)=0,#N/A,INDEX(Data!AU:AU,$B48)-Data!AU$2+INDEX($A48:L48,,MAX(ISNUMBER($D48:L48)*COLUMN($D48:L48))))</f>
        <v>7</v>
      </c>
      <c r="N48" s="2">
        <f t="array" ref="N48">IF(INDEX(Data!AV:AV,$B48)=0,#N/A,INDEX(Data!AV:AV,$B48)-Data!AV$2+INDEX($A48:M48,,MAX(ISNUMBER($D48:M48)*COLUMN($D48:M48))))</f>
        <v>9</v>
      </c>
      <c r="O48" s="2">
        <f t="array" ref="O48">IF(INDEX(Data!AW:AW,$B48)=0,#N/A,INDEX(Data!AW:AW,$B48)-Data!AW$2+INDEX($A48:N48,,MAX(ISNUMBER($D48:N48)*COLUMN($D48:N48))))</f>
        <v>10</v>
      </c>
      <c r="P48" s="2">
        <f t="array" ref="P48">IF(INDEX(Data!AX:AX,$B48)=0,#N/A,INDEX(Data!AX:AX,$B48)-Data!AX$2+INDEX($A48:O48,,MAX(ISNUMBER($D48:O48)*COLUMN($D48:O48))))</f>
        <v>10</v>
      </c>
      <c r="Q48" s="2">
        <f t="array" ref="Q48">IF(INDEX(Data!AY:AY,$B48)=0,#N/A,INDEX(Data!AY:AY,$B48)-Data!AY$2+INDEX($A48:P48,,MAX(ISNUMBER($D48:P48)*COLUMN($D48:P48))))</f>
        <v>11</v>
      </c>
      <c r="R48" s="2">
        <f t="array" ref="R48">IF(INDEX(Data!AZ:AZ,$B48)=0,#N/A,INDEX(Data!AZ:AZ,$B48)-Data!AZ$2+INDEX($A48:Q48,,MAX(ISNUMBER($D48:Q48)*COLUMN($D48:Q48))))</f>
        <v>12</v>
      </c>
      <c r="S48" s="2">
        <f t="array" ref="S48">IF(INDEX(Data!BA:BA,$B48)=0,#N/A,INDEX(Data!BA:BA,$B48)-Data!BA$2+INDEX($A48:R48,,MAX(ISNUMBER($D48:R48)*COLUMN($D48:R48))))</f>
        <v>13</v>
      </c>
      <c r="T48" s="2">
        <f t="array" ref="T48">IF(INDEX(Data!BB:BB,$B48)=0,#N/A,INDEX(Data!BB:BB,$B48)-Data!BB$2+INDEX($A48:S48,,MAX(ISNUMBER($D48:S48)*COLUMN($D48:S48))))</f>
        <v>13</v>
      </c>
      <c r="U48" s="2">
        <f t="array" ref="U48">IF(INDEX(Data!BC:BC,$B48)=0,#N/A,INDEX(Data!BC:BC,$B48)-Data!BC$2+INDEX($A48:T48,,MAX(ISNUMBER($D48:T48)*COLUMN($D48:T48))))</f>
        <v>13</v>
      </c>
      <c r="V48" s="2">
        <f t="array" ref="V48">IF(INDEX(Data!BD:BD,$B48)=0,#N/A,INDEX(Data!BD:BD,$B48)-Data!BD$2+INDEX($A48:U48,,MAX(ISNUMBER($D48:U48)*COLUMN($D48:U48))))</f>
        <v>14</v>
      </c>
      <c r="W48" s="2">
        <f t="array" ref="W48">IF(INDEX(Data!BE:BE,$B48)=0,#N/A,INDEX(Data!BE:BE,$B48)-Data!BE$2+INDEX($A48:V48,,MAX(ISNUMBER($D48:V48)*COLUMN($D48:V48))))</f>
        <v>14</v>
      </c>
      <c r="X48" s="2">
        <f t="array" ref="X48">IF(INDEX(Data!BF:BF,$B48)=0,#N/A,INDEX(Data!BF:BF,$B48)-Data!BF$2+INDEX($A48:W48,,MAX(ISNUMBER($D48:W48)*COLUMN($D48:W48))))</f>
        <v>14</v>
      </c>
      <c r="Y48" s="2">
        <f t="array" ref="Y48">IF(INDEX(Data!BG:BG,$B48)=0,#N/A,INDEX(Data!BG:BG,$B48)-Data!BG$2+INDEX($A48:X48,,MAX(ISNUMBER($D48:X48)*COLUMN($D48:X48))))</f>
        <v>15</v>
      </c>
      <c r="Z48" s="2">
        <f t="array" ref="Z48">IF(INDEX(Data!BH:BH,$B48)=0,#N/A,INDEX(Data!BH:BH,$B48)-Data!BH$2+INDEX($A48:Y48,,MAX(ISNUMBER($D48:Y48)*COLUMN($D48:Y48))))</f>
        <v>16</v>
      </c>
      <c r="AA48" s="2">
        <f t="array" ref="AA48">IF(INDEX(Data!BI:BI,$B48)=0,#N/A,INDEX(Data!BI:BI,$B48)-Data!BI$2+INDEX($A48:Z48,,MAX(ISNUMBER($D48:Z48)*COLUMN($D48:Z48))))</f>
        <v>18</v>
      </c>
      <c r="AB48" s="2">
        <f t="array" ref="AB48">IF(INDEX(Data!BJ:BJ,$B48)=0,#N/A,INDEX(Data!BJ:BJ,$B48)-Data!BJ$2+INDEX($A48:AA48,,MAX(ISNUMBER($D48:AA48)*COLUMN($D48:AA48))))</f>
        <v>19</v>
      </c>
      <c r="AC48" s="2">
        <f t="array" ref="AC48">IF(INDEX(Data!BK:BK,$B48)=0,#N/A,INDEX(Data!BK:BK,$B48)-Data!BK$2+INDEX($A48:AB48,,MAX(ISNUMBER($D48:AB48)*COLUMN($D48:AB48))))</f>
        <v>19</v>
      </c>
      <c r="AD48" s="2">
        <f t="array" ref="AD48">IF(INDEX(Data!BL:BL,$B48)=0,#N/A,INDEX(Data!BL:BL,$B48)-Data!BL$2+INDEX($A48:AC48,,MAX(ISNUMBER($D48:AC48)*COLUMN($D48:AC48))))</f>
        <v>19</v>
      </c>
      <c r="AE48" s="2">
        <f t="array" ref="AE48">IF(INDEX(Data!BM:BM,$B48)=0,#N/A,INDEX(Data!BM:BM,$B48)-Data!BM$2+INDEX($A48:AD48,,MAX(ISNUMBER($D48:AD48)*COLUMN($D48:AD48))))</f>
        <v>20</v>
      </c>
      <c r="AF48" s="2">
        <f t="array" ref="AF48">IF(INDEX(Data!BN:BN,$B48)=0,#N/A,INDEX(Data!BN:BN,$B48)-Data!BN$2+INDEX($A48:AE48,,MAX(ISNUMBER($D48:AE48)*COLUMN($D48:AE48))))</f>
        <v>21</v>
      </c>
      <c r="AG48" s="2" t="e">
        <f t="array" ref="AG48">IF(INDEX(Data!BO:BO,$B48)=0,#N/A,INDEX(Data!BO:BO,$B48)-Data!BO$2+INDEX($A48:AF48,,MAX(ISNUMBER($D48:AF48)*COLUMN($D48:AF48))))</f>
        <v>#N/A</v>
      </c>
      <c r="AH48" s="2" t="e">
        <f t="array" ref="AH48">IF(INDEX(Data!BP:BP,$B48)=0,#N/A,INDEX(Data!BP:BP,$B48)-Data!BP$2+INDEX($A48:AG48,,MAX(ISNUMBER($D48:AG48)*COLUMN($D48:AG48))))</f>
        <v>#N/A</v>
      </c>
      <c r="AI48" s="2" t="e">
        <f t="array" ref="AI48">IF(INDEX(Data!BQ:BQ,$B48)=0,#N/A,INDEX(Data!BQ:BQ,$B48)-Data!BQ$2+INDEX($A48:AH48,,MAX(ISNUMBER($D48:AH48)*COLUMN($D48:AH48))))</f>
        <v>#N/A</v>
      </c>
      <c r="AJ48" s="2" t="e">
        <f t="array" ref="AJ48">IF(INDEX(Data!BR:BR,$B48)=0,#N/A,INDEX(Data!BR:BR,$B48)-Data!BR$2+INDEX($A48:AI48,,MAX(ISNUMBER($D48:AI48)*COLUMN($D48:AI48))))</f>
        <v>#N/A</v>
      </c>
      <c r="AK48" s="2" t="e">
        <f t="array" ref="AK48">IF(INDEX(Data!BS:BS,$B48)=0,#N/A,INDEX(Data!BS:BS,$B48)-Data!BS$2+INDEX($A48:AJ48,,MAX(ISNUMBER($D48:AJ48)*COLUMN($D48:AJ48))))</f>
        <v>#N/A</v>
      </c>
      <c r="AL48" s="2" t="e">
        <f t="array" ref="AL48">IF(INDEX(Data!BT:BT,$B48)=0,#N/A,INDEX(Data!BT:BT,$B48)-Data!BT$2+INDEX($A48:AK48,,MAX(ISNUMBER($D48:AK48)*COLUMN($D48:AK48))))</f>
        <v>#N/A</v>
      </c>
      <c r="AM48" s="2" t="e">
        <f t="array" ref="AM48">IF(INDEX(Data!BU:BU,$B48)=0,#N/A,INDEX(Data!BU:BU,$B48)-Data!BU$2+INDEX($A48:AL48,,MAX(ISNUMBER($D48:AL48)*COLUMN($D48:AL48))))</f>
        <v>#N/A</v>
      </c>
      <c r="AN48" s="2" t="e">
        <f t="array" ref="AN48">IF(INDEX(Data!BV:BV,$B48)=0,#N/A,INDEX(Data!BV:BV,$B48)-Data!BV$2+INDEX($A48:AM48,,MAX(ISNUMBER($D48:AM48)*COLUMN($D48:AM48))))</f>
        <v>#N/A</v>
      </c>
      <c r="AO48" s="2" t="e">
        <f t="array" ref="AO48">IF(INDEX(Data!BW:BW,$B48)=0,#N/A,INDEX(Data!BW:BW,$B48)-Data!BW$2+INDEX($A48:AN48,,MAX(ISNUMBER($D48:AN48)*COLUMN($D48:AN48))))</f>
        <v>#N/A</v>
      </c>
      <c r="AP48" s="2" t="e">
        <f t="array" ref="AP48">IF(INDEX(Data!BX:BX,$B48)=0,#N/A,INDEX(Data!BX:BX,$B48)-Data!BX$2+INDEX($A48:AO48,,MAX(ISNUMBER($D48:AO48)*COLUMN($D48:AO48))))</f>
        <v>#N/A</v>
      </c>
      <c r="AQ48" s="2" t="e">
        <f t="array" ref="AQ48">IF(INDEX(Data!BY:BY,$B48)=0,#N/A,INDEX(Data!BY:BY,$B48)-Data!BY$2+INDEX($A48:AP48,,MAX(ISNUMBER($D48:AP48)*COLUMN($D48:AP48))))</f>
        <v>#N/A</v>
      </c>
      <c r="AR48" s="2" t="e">
        <f t="array" ref="AR48">IF(INDEX(Data!BZ:BZ,$B48)=0,#N/A,INDEX(Data!BZ:BZ,$B48)-Data!BZ$2+INDEX($A48:AQ48,,MAX(ISNUMBER($D48:AQ48)*COLUMN($D48:AQ48))))</f>
        <v>#N/A</v>
      </c>
      <c r="AS48" s="2" t="e">
        <f t="array" ref="AS48">IF(INDEX(Data!CA:CA,$B48)=0,#N/A,INDEX(Data!CA:CA,$B48)-Data!CA$2+INDEX($A48:AR48,,MAX(ISNUMBER($D48:AR48)*COLUMN($D48:AR48))))</f>
        <v>#N/A</v>
      </c>
      <c r="AT48" s="2" t="e">
        <f t="array" ref="AT48">IF(INDEX(Data!CB:CB,$B48)=0,#N/A,INDEX(Data!CB:CB,$B48)-Data!CB$2+INDEX($A48:AS48,,MAX(ISNUMBER($D48:AS48)*COLUMN($D48:AS48))))</f>
        <v>#N/A</v>
      </c>
      <c r="AU48" s="2" t="e">
        <f t="array" ref="AU48">IF(INDEX(Data!CC:CC,$B48)=0,#N/A,INDEX(Data!CC:CC,$B48)-Data!CC$2+INDEX($A48:AT48,,MAX(ISNUMBER($D48:AT48)*COLUMN($D48:AT48))))</f>
        <v>#N/A</v>
      </c>
      <c r="AV48" s="2" t="e">
        <f t="array" ref="AV48">IF(INDEX(Data!CD:CD,$B48)=0,#N/A,INDEX(Data!CD:CD,$B48)-Data!CD$2+INDEX($A48:AU48,,MAX(ISNUMBER($D48:AU48)*COLUMN($D48:AU48))))</f>
        <v>#N/A</v>
      </c>
      <c r="AW48" s="2" t="e">
        <f t="array" ref="AW48">IF(INDEX(Data!CE:CE,$B48)=0,#N/A,INDEX(Data!CE:CE,$B48)-Data!CE$2+INDEX($A48:AV48,,MAX(ISNUMBER($D48:AV48)*COLUMN($D48:AV48))))</f>
        <v>#N/A</v>
      </c>
      <c r="AX48" s="2" t="e">
        <f t="array" ref="AX48">IF(INDEX(Data!CF:CF,$B48)=0,#N/A,INDEX(Data!CF:CF,$B48)-Data!CF$2+INDEX($A48:AW48,,MAX(ISNUMBER($D48:AW48)*COLUMN($D48:AW48))))</f>
        <v>#N/A</v>
      </c>
      <c r="AY48" s="2" t="e">
        <f t="array" ref="AY48">IF(INDEX(Data!CG:CG,$B48)=0,#N/A,INDEX(Data!CG:CG,$B48)-Data!CG$2+INDEX($A48:AX48,,MAX(ISNUMBER($D48:AX48)*COLUMN($D48:AX48))))</f>
        <v>#N/A</v>
      </c>
      <c r="AZ48" s="2" t="e">
        <f t="array" ref="AZ48">IF(INDEX(Data!CH:CH,$B48)=0,#N/A,INDEX(Data!CH:CH,$B48)-Data!CH$2+INDEX($A48:AY48,,MAX(ISNUMBER($D48:AY48)*COLUMN($D48:AY48))))</f>
        <v>#N/A</v>
      </c>
      <c r="BA48" s="2" t="e">
        <f t="array" ref="BA48">IF(INDEX(Data!CI:CI,$B48)=0,#N/A,INDEX(Data!CI:CI,$B48)-Data!CI$2+INDEX($A48:AZ48,,MAX(ISNUMBER($D48:AZ48)*COLUMN($D48:AZ48))))</f>
        <v>#N/A</v>
      </c>
      <c r="BB48" s="2" t="e">
        <f t="array" ref="BB48">IF(INDEX(Data!CJ:CJ,$B48)=0,#N/A,INDEX(Data!CJ:CJ,$B48)-Data!CJ$2+INDEX($A48:BA48,,MAX(ISNUMBER($D48:BA48)*COLUMN($D48:BA48))))</f>
        <v>#N/A</v>
      </c>
      <c r="BC48" s="2" t="e">
        <f t="array" ref="BC48">IF(INDEX(Data!CK:CK,$B48)=0,#N/A,INDEX(Data!CK:CK,$B48)-Data!CK$2+INDEX($A48:BB48,,MAX(ISNUMBER($D48:BB48)*COLUMN($D48:BB48))))</f>
        <v>#N/A</v>
      </c>
      <c r="BD48" s="2" t="e">
        <f t="array" ref="BD48">IF(INDEX(Data!CL:CL,$B48)=0,#N/A,INDEX(Data!CL:CL,$B48)-Data!CL$2+INDEX($A48:BC48,,MAX(ISNUMBER($D48:BC48)*COLUMN($D48:BC48))))</f>
        <v>#N/A</v>
      </c>
      <c r="BE48" s="2" t="e">
        <f t="array" ref="BE48">IF(INDEX(Data!CM:CM,$B48)=0,#N/A,INDEX(Data!CM:CM,$B48)-Data!CM$2+INDEX($A48:BD48,,MAX(ISNUMBER($D48:BD48)*COLUMN($D48:BD48))))</f>
        <v>#N/A</v>
      </c>
      <c r="BF48" s="2" t="e">
        <f t="array" ref="BF48">IF(INDEX(Data!CN:CN,$B48)=0,#N/A,INDEX(Data!CN:CN,$B48)-Data!CN$2+INDEX($A48:BE48,,MAX(ISNUMBER($D48:BE48)*COLUMN($D48:BE48))))</f>
        <v>#N/A</v>
      </c>
      <c r="BG48" s="2" t="e">
        <f t="array" ref="BG48">IF(INDEX(Data!CO:CO,$B48)=0,#N/A,INDEX(Data!CO:CO,$B48)-Data!CO$2+INDEX($A48:BF48,,MAX(ISNUMBER($D48:BF48)*COLUMN($D48:BF48))))</f>
        <v>#N/A</v>
      </c>
      <c r="BH48" s="2" t="e">
        <f t="array" ref="BH48">IF(INDEX(Data!CP:CP,$B48)=0,#N/A,INDEX(Data!CP:CP,$B48)-Data!CP$2+INDEX($A48:BG48,,MAX(ISNUMBER($D48:BG48)*COLUMN($D48:BG48))))</f>
        <v>#N/A</v>
      </c>
      <c r="BI48" s="2" t="e">
        <f t="array" ref="BI48">IF(INDEX(Data!CQ:CQ,$B48)=0,#N/A,INDEX(Data!CQ:CQ,$B48)-Data!CQ$2+INDEX($A48:BH48,,MAX(ISNUMBER($D48:BH48)*COLUMN($D48:BH48))))</f>
        <v>#N/A</v>
      </c>
      <c r="BJ48" s="2" t="e">
        <f t="array" ref="BJ48">IF(INDEX(Data!CR:CR,$B48)=0,#N/A,INDEX(Data!CR:CR,$B48)-Data!CR$2+INDEX($A48:BI48,,MAX(ISNUMBER($D48:BI48)*COLUMN($D48:BI48))))</f>
        <v>#N/A</v>
      </c>
      <c r="BK48" s="2" t="e">
        <f t="array" ref="BK48">IF(INDEX(Data!CS:CS,$B48)=0,#N/A,INDEX(Data!CS:CS,$B48)-Data!CS$2+INDEX($A48:BJ48,,MAX(ISNUMBER($D48:BJ48)*COLUMN($D48:BJ48))))</f>
        <v>#N/A</v>
      </c>
      <c r="BL48" s="2" t="e">
        <f t="array" ref="BL48">IF(INDEX(Data!CT:CT,$B48)=0,#N/A,INDEX(Data!CT:CT,$B48)-Data!CT$2+INDEX($A48:BK48,,MAX(ISNUMBER($D48:BK48)*COLUMN($D48:BK48))))</f>
        <v>#N/A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 t="str">
        <f>Data!AJ117</f>
        <v>Manuel Schrenk</v>
      </c>
      <c r="B49" s="2">
        <f>MATCH(A49,Data!AJ:AJ,0)</f>
        <v>117</v>
      </c>
      <c r="C49" s="2">
        <f ca="1">COUNTIF(OFFSET(Data!$AM$1:$DC$71,B49-1,0,1),"&gt;0")</f>
        <v>28</v>
      </c>
      <c r="D49" s="2">
        <v>0</v>
      </c>
      <c r="E49" s="2">
        <f t="array" ref="E49">IF(INDEX(Data!AM:AM,$B49)=0,#N/A,INDEX(Data!AM:AM,$B49)-Data!AM$2+INDEX($A49:D49,,MAX(ISNUMBER($D49:D49)*COLUMN($D49:D49))))</f>
        <v>1</v>
      </c>
      <c r="F49" s="2">
        <f t="array" ref="F49">IF(INDEX(Data!AN:AN,$B49)=0,#N/A,INDEX(Data!AN:AN,$B49)-Data!AN$2+INDEX($A49:E49,,MAX(ISNUMBER($D49:E49)*COLUMN($D49:E49))))</f>
        <v>1</v>
      </c>
      <c r="G49" s="2">
        <f t="array" ref="G49">IF(INDEX(Data!AO:AO,$B49)=0,#N/A,INDEX(Data!AO:AO,$B49)-Data!AO$2+INDEX($A49:F49,,MAX(ISNUMBER($D49:F49)*COLUMN($D49:F49))))</f>
        <v>3</v>
      </c>
      <c r="H49" s="2">
        <f t="array" ref="H49">IF(INDEX(Data!AP:AP,$B49)=0,#N/A,INDEX(Data!AP:AP,$B49)-Data!AP$2+INDEX($A49:G49,,MAX(ISNUMBER($D49:G49)*COLUMN($D49:G49))))</f>
        <v>4</v>
      </c>
      <c r="I49" s="2">
        <f t="array" ref="I49">IF(INDEX(Data!AQ:AQ,$B49)=0,#N/A,INDEX(Data!AQ:AQ,$B49)-Data!AQ$2+INDEX($A49:H49,,MAX(ISNUMBER($D49:H49)*COLUMN($D49:H49))))</f>
        <v>4</v>
      </c>
      <c r="J49" s="2">
        <f t="array" ref="J49">IF(INDEX(Data!AR:AR,$B49)=0,#N/A,INDEX(Data!AR:AR,$B49)-Data!AR$2+INDEX($A49:I49,,MAX(ISNUMBER($D49:I49)*COLUMN($D49:I49))))</f>
        <v>4</v>
      </c>
      <c r="K49" s="2">
        <f t="array" ref="K49">IF(INDEX(Data!AS:AS,$B49)=0,#N/A,INDEX(Data!AS:AS,$B49)-Data!AS$2+INDEX($A49:J49,,MAX(ISNUMBER($D49:J49)*COLUMN($D49:J49))))</f>
        <v>4</v>
      </c>
      <c r="L49" s="2">
        <f t="array" ref="L49">IF(INDEX(Data!AT:AT,$B49)=0,#N/A,INDEX(Data!AT:AT,$B49)-Data!AT$2+INDEX($A49:K49,,MAX(ISNUMBER($D49:K49)*COLUMN($D49:K49))))</f>
        <v>4</v>
      </c>
      <c r="M49" s="2">
        <f t="array" ref="M49">IF(INDEX(Data!AU:AU,$B49)=0,#N/A,INDEX(Data!AU:AU,$B49)-Data!AU$2+INDEX($A49:L49,,MAX(ISNUMBER($D49:L49)*COLUMN($D49:L49))))</f>
        <v>5</v>
      </c>
      <c r="N49" s="2">
        <f t="array" ref="N49">IF(INDEX(Data!AV:AV,$B49)=0,#N/A,INDEX(Data!AV:AV,$B49)-Data!AV$2+INDEX($A49:M49,,MAX(ISNUMBER($D49:M49)*COLUMN($D49:M49))))</f>
        <v>6</v>
      </c>
      <c r="O49" s="2">
        <f t="array" ref="O49">IF(INDEX(Data!AW:AW,$B49)=0,#N/A,INDEX(Data!AW:AW,$B49)-Data!AW$2+INDEX($A49:N49,,MAX(ISNUMBER($D49:N49)*COLUMN($D49:N49))))</f>
        <v>8</v>
      </c>
      <c r="P49" s="2">
        <f t="array" ref="P49">IF(INDEX(Data!AX:AX,$B49)=0,#N/A,INDEX(Data!AX:AX,$B49)-Data!AX$2+INDEX($A49:O49,,MAX(ISNUMBER($D49:O49)*COLUMN($D49:O49))))</f>
        <v>9</v>
      </c>
      <c r="Q49" s="2">
        <f t="array" ref="Q49">IF(INDEX(Data!AY:AY,$B49)=0,#N/A,INDEX(Data!AY:AY,$B49)-Data!AY$2+INDEX($A49:P49,,MAX(ISNUMBER($D49:P49)*COLUMN($D49:P49))))</f>
        <v>10</v>
      </c>
      <c r="R49" s="2">
        <f t="array" ref="R49">IF(INDEX(Data!AZ:AZ,$B49)=0,#N/A,INDEX(Data!AZ:AZ,$B49)-Data!AZ$2+INDEX($A49:Q49,,MAX(ISNUMBER($D49:Q49)*COLUMN($D49:Q49))))</f>
        <v>12</v>
      </c>
      <c r="S49" s="2">
        <f t="array" ref="S49">IF(INDEX(Data!BA:BA,$B49)=0,#N/A,INDEX(Data!BA:BA,$B49)-Data!BA$2+INDEX($A49:R49,,MAX(ISNUMBER($D49:R49)*COLUMN($D49:R49))))</f>
        <v>13</v>
      </c>
      <c r="T49" s="2">
        <f t="array" ref="T49">IF(INDEX(Data!BB:BB,$B49)=0,#N/A,INDEX(Data!BB:BB,$B49)-Data!BB$2+INDEX($A49:S49,,MAX(ISNUMBER($D49:S49)*COLUMN($D49:S49))))</f>
        <v>13</v>
      </c>
      <c r="U49" s="2">
        <f t="array" ref="U49">IF(INDEX(Data!BC:BC,$B49)=0,#N/A,INDEX(Data!BC:BC,$B49)-Data!BC$2+INDEX($A49:T49,,MAX(ISNUMBER($D49:T49)*COLUMN($D49:T49))))</f>
        <v>15</v>
      </c>
      <c r="V49" s="2">
        <f t="array" ref="V49">IF(INDEX(Data!BD:BD,$B49)=0,#N/A,INDEX(Data!BD:BD,$B49)-Data!BD$2+INDEX($A49:U49,,MAX(ISNUMBER($D49:U49)*COLUMN($D49:U49))))</f>
        <v>15</v>
      </c>
      <c r="W49" s="2">
        <f t="array" ref="W49">IF(INDEX(Data!BE:BE,$B49)=0,#N/A,INDEX(Data!BE:BE,$B49)-Data!BE$2+INDEX($A49:V49,,MAX(ISNUMBER($D49:V49)*COLUMN($D49:V49))))</f>
        <v>15</v>
      </c>
      <c r="X49" s="2">
        <f t="array" ref="X49">IF(INDEX(Data!BF:BF,$B49)=0,#N/A,INDEX(Data!BF:BF,$B49)-Data!BF$2+INDEX($A49:W49,,MAX(ISNUMBER($D49:W49)*COLUMN($D49:W49))))</f>
        <v>16</v>
      </c>
      <c r="Y49" s="2">
        <f t="array" ref="Y49">IF(INDEX(Data!BG:BG,$B49)=0,#N/A,INDEX(Data!BG:BG,$B49)-Data!BG$2+INDEX($A49:X49,,MAX(ISNUMBER($D49:X49)*COLUMN($D49:X49))))</f>
        <v>17</v>
      </c>
      <c r="Z49" s="2">
        <f t="array" ref="Z49">IF(INDEX(Data!BH:BH,$B49)=0,#N/A,INDEX(Data!BH:BH,$B49)-Data!BH$2+INDEX($A49:Y49,,MAX(ISNUMBER($D49:Y49)*COLUMN($D49:Y49))))</f>
        <v>17</v>
      </c>
      <c r="AA49" s="2">
        <f t="array" ref="AA49">IF(INDEX(Data!BI:BI,$B49)=0,#N/A,INDEX(Data!BI:BI,$B49)-Data!BI$2+INDEX($A49:Z49,,MAX(ISNUMBER($D49:Z49)*COLUMN($D49:Z49))))</f>
        <v>18</v>
      </c>
      <c r="AB49" s="2">
        <f t="array" ref="AB49">IF(INDEX(Data!BJ:BJ,$B49)=0,#N/A,INDEX(Data!BJ:BJ,$B49)-Data!BJ$2+INDEX($A49:AA49,,MAX(ISNUMBER($D49:AA49)*COLUMN($D49:AA49))))</f>
        <v>19</v>
      </c>
      <c r="AC49" s="2">
        <f t="array" ref="AC49">IF(INDEX(Data!BK:BK,$B49)=0,#N/A,INDEX(Data!BK:BK,$B49)-Data!BK$2+INDEX($A49:AB49,,MAX(ISNUMBER($D49:AB49)*COLUMN($D49:AB49))))</f>
        <v>20</v>
      </c>
      <c r="AD49" s="2">
        <f t="array" ref="AD49">IF(INDEX(Data!BL:BL,$B49)=0,#N/A,INDEX(Data!BL:BL,$B49)-Data!BL$2+INDEX($A49:AC49,,MAX(ISNUMBER($D49:AC49)*COLUMN($D49:AC49))))</f>
        <v>20</v>
      </c>
      <c r="AE49" s="2">
        <f t="array" ref="AE49">IF(INDEX(Data!BM:BM,$B49)=0,#N/A,INDEX(Data!BM:BM,$B49)-Data!BM$2+INDEX($A49:AD49,,MAX(ISNUMBER($D49:AD49)*COLUMN($D49:AD49))))</f>
        <v>21</v>
      </c>
      <c r="AF49" s="2">
        <f t="array" ref="AF49">IF(INDEX(Data!BN:BN,$B49)=0,#N/A,INDEX(Data!BN:BN,$B49)-Data!BN$2+INDEX($A49:AE49,,MAX(ISNUMBER($D49:AE49)*COLUMN($D49:AE49))))</f>
        <v>22</v>
      </c>
      <c r="AG49" s="2" t="e">
        <f t="array" ref="AG49">IF(INDEX(Data!BO:BO,$B49)=0,#N/A,INDEX(Data!BO:BO,$B49)-Data!BO$2+INDEX($A49:AF49,,MAX(ISNUMBER($D49:AF49)*COLUMN($D49:AF49))))</f>
        <v>#N/A</v>
      </c>
      <c r="AH49" s="2" t="e">
        <f t="array" ref="AH49">IF(INDEX(Data!BP:BP,$B49)=0,#N/A,INDEX(Data!BP:BP,$B49)-Data!BP$2+INDEX($A49:AG49,,MAX(ISNUMBER($D49:AG49)*COLUMN($D49:AG49))))</f>
        <v>#N/A</v>
      </c>
      <c r="AI49" s="2" t="e">
        <f t="array" ref="AI49">IF(INDEX(Data!BQ:BQ,$B49)=0,#N/A,INDEX(Data!BQ:BQ,$B49)-Data!BQ$2+INDEX($A49:AH49,,MAX(ISNUMBER($D49:AH49)*COLUMN($D49:AH49))))</f>
        <v>#N/A</v>
      </c>
      <c r="AJ49" s="2" t="e">
        <f t="array" ref="AJ49">IF(INDEX(Data!BR:BR,$B49)=0,#N/A,INDEX(Data!BR:BR,$B49)-Data!BR$2+INDEX($A49:AI49,,MAX(ISNUMBER($D49:AI49)*COLUMN($D49:AI49))))</f>
        <v>#N/A</v>
      </c>
      <c r="AK49" s="2" t="e">
        <f t="array" ref="AK49">IF(INDEX(Data!BS:BS,$B49)=0,#N/A,INDEX(Data!BS:BS,$B49)-Data!BS$2+INDEX($A49:AJ49,,MAX(ISNUMBER($D49:AJ49)*COLUMN($D49:AJ49))))</f>
        <v>#N/A</v>
      </c>
      <c r="AL49" s="2" t="e">
        <f t="array" ref="AL49">IF(INDEX(Data!BT:BT,$B49)=0,#N/A,INDEX(Data!BT:BT,$B49)-Data!BT$2+INDEX($A49:AK49,,MAX(ISNUMBER($D49:AK49)*COLUMN($D49:AK49))))</f>
        <v>#N/A</v>
      </c>
      <c r="AM49" s="2" t="e">
        <f t="array" ref="AM49">IF(INDEX(Data!BU:BU,$B49)=0,#N/A,INDEX(Data!BU:BU,$B49)-Data!BU$2+INDEX($A49:AL49,,MAX(ISNUMBER($D49:AL49)*COLUMN($D49:AL49))))</f>
        <v>#N/A</v>
      </c>
      <c r="AN49" s="2" t="e">
        <f t="array" ref="AN49">IF(INDEX(Data!BV:BV,$B49)=0,#N/A,INDEX(Data!BV:BV,$B49)-Data!BV$2+INDEX($A49:AM49,,MAX(ISNUMBER($D49:AM49)*COLUMN($D49:AM49))))</f>
        <v>#N/A</v>
      </c>
      <c r="AO49" s="2" t="e">
        <f t="array" ref="AO49">IF(INDEX(Data!BW:BW,$B49)=0,#N/A,INDEX(Data!BW:BW,$B49)-Data!BW$2+INDEX($A49:AN49,,MAX(ISNUMBER($D49:AN49)*COLUMN($D49:AN49))))</f>
        <v>#N/A</v>
      </c>
      <c r="AP49" s="2" t="e">
        <f t="array" ref="AP49">IF(INDEX(Data!BX:BX,$B49)=0,#N/A,INDEX(Data!BX:BX,$B49)-Data!BX$2+INDEX($A49:AO49,,MAX(ISNUMBER($D49:AO49)*COLUMN($D49:AO49))))</f>
        <v>#N/A</v>
      </c>
      <c r="AQ49" s="2" t="e">
        <f t="array" ref="AQ49">IF(INDEX(Data!BY:BY,$B49)=0,#N/A,INDEX(Data!BY:BY,$B49)-Data!BY$2+INDEX($A49:AP49,,MAX(ISNUMBER($D49:AP49)*COLUMN($D49:AP49))))</f>
        <v>#N/A</v>
      </c>
      <c r="AR49" s="2" t="e">
        <f t="array" ref="AR49">IF(INDEX(Data!BZ:BZ,$B49)=0,#N/A,INDEX(Data!BZ:BZ,$B49)-Data!BZ$2+INDEX($A49:AQ49,,MAX(ISNUMBER($D49:AQ49)*COLUMN($D49:AQ49))))</f>
        <v>#N/A</v>
      </c>
      <c r="AS49" s="2" t="e">
        <f t="array" ref="AS49">IF(INDEX(Data!CA:CA,$B49)=0,#N/A,INDEX(Data!CA:CA,$B49)-Data!CA$2+INDEX($A49:AR49,,MAX(ISNUMBER($D49:AR49)*COLUMN($D49:AR49))))</f>
        <v>#N/A</v>
      </c>
      <c r="AT49" s="2" t="e">
        <f t="array" ref="AT49">IF(INDEX(Data!CB:CB,$B49)=0,#N/A,INDEX(Data!CB:CB,$B49)-Data!CB$2+INDEX($A49:AS49,,MAX(ISNUMBER($D49:AS49)*COLUMN($D49:AS49))))</f>
        <v>#N/A</v>
      </c>
      <c r="AU49" s="2" t="e">
        <f t="array" ref="AU49">IF(INDEX(Data!CC:CC,$B49)=0,#N/A,INDEX(Data!CC:CC,$B49)-Data!CC$2+INDEX($A49:AT49,,MAX(ISNUMBER($D49:AT49)*COLUMN($D49:AT49))))</f>
        <v>#N/A</v>
      </c>
      <c r="AV49" s="2" t="e">
        <f t="array" ref="AV49">IF(INDEX(Data!CD:CD,$B49)=0,#N/A,INDEX(Data!CD:CD,$B49)-Data!CD$2+INDEX($A49:AU49,,MAX(ISNUMBER($D49:AU49)*COLUMN($D49:AU49))))</f>
        <v>#N/A</v>
      </c>
      <c r="AW49" s="2" t="e">
        <f t="array" ref="AW49">IF(INDEX(Data!CE:CE,$B49)=0,#N/A,INDEX(Data!CE:CE,$B49)-Data!CE$2+INDEX($A49:AV49,,MAX(ISNUMBER($D49:AV49)*COLUMN($D49:AV49))))</f>
        <v>#N/A</v>
      </c>
      <c r="AX49" s="2" t="e">
        <f t="array" ref="AX49">IF(INDEX(Data!CF:CF,$B49)=0,#N/A,INDEX(Data!CF:CF,$B49)-Data!CF$2+INDEX($A49:AW49,,MAX(ISNUMBER($D49:AW49)*COLUMN($D49:AW49))))</f>
        <v>#N/A</v>
      </c>
      <c r="AY49" s="2" t="e">
        <f t="array" ref="AY49">IF(INDEX(Data!CG:CG,$B49)=0,#N/A,INDEX(Data!CG:CG,$B49)-Data!CG$2+INDEX($A49:AX49,,MAX(ISNUMBER($D49:AX49)*COLUMN($D49:AX49))))</f>
        <v>#N/A</v>
      </c>
      <c r="AZ49" s="2" t="e">
        <f t="array" ref="AZ49">IF(INDEX(Data!CH:CH,$B49)=0,#N/A,INDEX(Data!CH:CH,$B49)-Data!CH$2+INDEX($A49:AY49,,MAX(ISNUMBER($D49:AY49)*COLUMN($D49:AY49))))</f>
        <v>#N/A</v>
      </c>
      <c r="BA49" s="2" t="e">
        <f t="array" ref="BA49">IF(INDEX(Data!CI:CI,$B49)=0,#N/A,INDEX(Data!CI:CI,$B49)-Data!CI$2+INDEX($A49:AZ49,,MAX(ISNUMBER($D49:AZ49)*COLUMN($D49:AZ49))))</f>
        <v>#N/A</v>
      </c>
      <c r="BB49" s="2" t="e">
        <f t="array" ref="BB49">IF(INDEX(Data!CJ:CJ,$B49)=0,#N/A,INDEX(Data!CJ:CJ,$B49)-Data!CJ$2+INDEX($A49:BA49,,MAX(ISNUMBER($D49:BA49)*COLUMN($D49:BA49))))</f>
        <v>#N/A</v>
      </c>
      <c r="BC49" s="2" t="e">
        <f t="array" ref="BC49">IF(INDEX(Data!CK:CK,$B49)=0,#N/A,INDEX(Data!CK:CK,$B49)-Data!CK$2+INDEX($A49:BB49,,MAX(ISNUMBER($D49:BB49)*COLUMN($D49:BB49))))</f>
        <v>#N/A</v>
      </c>
      <c r="BD49" s="2" t="e">
        <f t="array" ref="BD49">IF(INDEX(Data!CL:CL,$B49)=0,#N/A,INDEX(Data!CL:CL,$B49)-Data!CL$2+INDEX($A49:BC49,,MAX(ISNUMBER($D49:BC49)*COLUMN($D49:BC49))))</f>
        <v>#N/A</v>
      </c>
      <c r="BE49" s="2" t="e">
        <f t="array" ref="BE49">IF(INDEX(Data!CM:CM,$B49)=0,#N/A,INDEX(Data!CM:CM,$B49)-Data!CM$2+INDEX($A49:BD49,,MAX(ISNUMBER($D49:BD49)*COLUMN($D49:BD49))))</f>
        <v>#N/A</v>
      </c>
      <c r="BF49" s="2" t="e">
        <f t="array" ref="BF49">IF(INDEX(Data!CN:CN,$B49)=0,#N/A,INDEX(Data!CN:CN,$B49)-Data!CN$2+INDEX($A49:BE49,,MAX(ISNUMBER($D49:BE49)*COLUMN($D49:BE49))))</f>
        <v>#N/A</v>
      </c>
      <c r="BG49" s="2" t="e">
        <f t="array" ref="BG49">IF(INDEX(Data!CO:CO,$B49)=0,#N/A,INDEX(Data!CO:CO,$B49)-Data!CO$2+INDEX($A49:BF49,,MAX(ISNUMBER($D49:BF49)*COLUMN($D49:BF49))))</f>
        <v>#N/A</v>
      </c>
      <c r="BH49" s="2" t="e">
        <f t="array" ref="BH49">IF(INDEX(Data!CP:CP,$B49)=0,#N/A,INDEX(Data!CP:CP,$B49)-Data!CP$2+INDEX($A49:BG49,,MAX(ISNUMBER($D49:BG49)*COLUMN($D49:BG49))))</f>
        <v>#N/A</v>
      </c>
      <c r="BI49" s="2" t="e">
        <f t="array" ref="BI49">IF(INDEX(Data!CQ:CQ,$B49)=0,#N/A,INDEX(Data!CQ:CQ,$B49)-Data!CQ$2+INDEX($A49:BH49,,MAX(ISNUMBER($D49:BH49)*COLUMN($D49:BH49))))</f>
        <v>#N/A</v>
      </c>
      <c r="BJ49" s="2" t="e">
        <f t="array" ref="BJ49">IF(INDEX(Data!CR:CR,$B49)=0,#N/A,INDEX(Data!CR:CR,$B49)-Data!CR$2+INDEX($A49:BI49,,MAX(ISNUMBER($D49:BI49)*COLUMN($D49:BI49))))</f>
        <v>#N/A</v>
      </c>
      <c r="BK49" s="2" t="e">
        <f t="array" ref="BK49">IF(INDEX(Data!CS:CS,$B49)=0,#N/A,INDEX(Data!CS:CS,$B49)-Data!CS$2+INDEX($A49:BJ49,,MAX(ISNUMBER($D49:BJ49)*COLUMN($D49:BJ49))))</f>
        <v>#N/A</v>
      </c>
      <c r="BL49" s="2" t="e">
        <f t="array" ref="BL49">IF(INDEX(Data!CT:CT,$B49)=0,#N/A,INDEX(Data!CT:CT,$B49)-Data!CT$2+INDEX($A49:BK49,,MAX(ISNUMBER($D49:BK49)*COLUMN($D49:BK49))))</f>
        <v>#N/A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 t="str">
        <f>Data!AJ118</f>
        <v>Thomas Spritzendorfer</v>
      </c>
      <c r="B50" s="2">
        <f>MATCH(A50,Data!AJ:AJ,0)</f>
        <v>118</v>
      </c>
      <c r="C50" s="2">
        <f ca="1">COUNTIF(OFFSET(Data!$AM$1:$DC$71,B50-1,0,1),"&gt;0")</f>
        <v>28</v>
      </c>
      <c r="D50" s="2">
        <v>0</v>
      </c>
      <c r="E50" s="2">
        <f t="array" ref="E50">IF(INDEX(Data!AM:AM,$B50)=0,#N/A,INDEX(Data!AM:AM,$B50)-Data!AM$2+INDEX($A50:D50,,MAX(ISNUMBER($D50:D50)*COLUMN($D50:D50))))</f>
        <v>1</v>
      </c>
      <c r="F50" s="2">
        <f t="array" ref="F50">IF(INDEX(Data!AN:AN,$B50)=0,#N/A,INDEX(Data!AN:AN,$B50)-Data!AN$2+INDEX($A50:E50,,MAX(ISNUMBER($D50:E50)*COLUMN($D50:E50))))</f>
        <v>1</v>
      </c>
      <c r="G50" s="2">
        <f t="array" ref="G50">IF(INDEX(Data!AO:AO,$B50)=0,#N/A,INDEX(Data!AO:AO,$B50)-Data!AO$2+INDEX($A50:F50,,MAX(ISNUMBER($D50:F50)*COLUMN($D50:F50))))</f>
        <v>2</v>
      </c>
      <c r="H50" s="2">
        <f t="array" ref="H50">IF(INDEX(Data!AP:AP,$B50)=0,#N/A,INDEX(Data!AP:AP,$B50)-Data!AP$2+INDEX($A50:G50,,MAX(ISNUMBER($D50:G50)*COLUMN($D50:G50))))</f>
        <v>3</v>
      </c>
      <c r="I50" s="2">
        <f t="array" ref="I50">IF(INDEX(Data!AQ:AQ,$B50)=0,#N/A,INDEX(Data!AQ:AQ,$B50)-Data!AQ$2+INDEX($A50:H50,,MAX(ISNUMBER($D50:H50)*COLUMN($D50:H50))))</f>
        <v>4</v>
      </c>
      <c r="J50" s="2">
        <f t="array" ref="J50">IF(INDEX(Data!AR:AR,$B50)=0,#N/A,INDEX(Data!AR:AR,$B50)-Data!AR$2+INDEX($A50:I50,,MAX(ISNUMBER($D50:I50)*COLUMN($D50:I50))))</f>
        <v>4</v>
      </c>
      <c r="K50" s="2">
        <f t="array" ref="K50">IF(INDEX(Data!AS:AS,$B50)=0,#N/A,INDEX(Data!AS:AS,$B50)-Data!AS$2+INDEX($A50:J50,,MAX(ISNUMBER($D50:J50)*COLUMN($D50:J50))))</f>
        <v>4</v>
      </c>
      <c r="L50" s="2">
        <f t="array" ref="L50">IF(INDEX(Data!AT:AT,$B50)=0,#N/A,INDEX(Data!AT:AT,$B50)-Data!AT$2+INDEX($A50:K50,,MAX(ISNUMBER($D50:K50)*COLUMN($D50:K50))))</f>
        <v>5</v>
      </c>
      <c r="M50" s="2">
        <f t="array" ref="M50">IF(INDEX(Data!AU:AU,$B50)=0,#N/A,INDEX(Data!AU:AU,$B50)-Data!AU$2+INDEX($A50:L50,,MAX(ISNUMBER($D50:L50)*COLUMN($D50:L50))))</f>
        <v>6</v>
      </c>
      <c r="N50" s="2">
        <f t="array" ref="N50">IF(INDEX(Data!AV:AV,$B50)=0,#N/A,INDEX(Data!AV:AV,$B50)-Data!AV$2+INDEX($A50:M50,,MAX(ISNUMBER($D50:M50)*COLUMN($D50:M50))))</f>
        <v>8</v>
      </c>
      <c r="O50" s="2">
        <f t="array" ref="O50">IF(INDEX(Data!AW:AW,$B50)=0,#N/A,INDEX(Data!AW:AW,$B50)-Data!AW$2+INDEX($A50:N50,,MAX(ISNUMBER($D50:N50)*COLUMN($D50:N50))))</f>
        <v>9</v>
      </c>
      <c r="P50" s="2">
        <f t="array" ref="P50">IF(INDEX(Data!AX:AX,$B50)=0,#N/A,INDEX(Data!AX:AX,$B50)-Data!AX$2+INDEX($A50:O50,,MAX(ISNUMBER($D50:O50)*COLUMN($D50:O50))))</f>
        <v>10</v>
      </c>
      <c r="Q50" s="2">
        <f t="array" ref="Q50">IF(INDEX(Data!AY:AY,$B50)=0,#N/A,INDEX(Data!AY:AY,$B50)-Data!AY$2+INDEX($A50:P50,,MAX(ISNUMBER($D50:P50)*COLUMN($D50:P50))))</f>
        <v>11</v>
      </c>
      <c r="R50" s="2">
        <f t="array" ref="R50">IF(INDEX(Data!AZ:AZ,$B50)=0,#N/A,INDEX(Data!AZ:AZ,$B50)-Data!AZ$2+INDEX($A50:Q50,,MAX(ISNUMBER($D50:Q50)*COLUMN($D50:Q50))))</f>
        <v>12</v>
      </c>
      <c r="S50" s="2">
        <f t="array" ref="S50">IF(INDEX(Data!BA:BA,$B50)=0,#N/A,INDEX(Data!BA:BA,$B50)-Data!BA$2+INDEX($A50:R50,,MAX(ISNUMBER($D50:R50)*COLUMN($D50:R50))))</f>
        <v>13</v>
      </c>
      <c r="T50" s="2">
        <f t="array" ref="T50">IF(INDEX(Data!BB:BB,$B50)=0,#N/A,INDEX(Data!BB:BB,$B50)-Data!BB$2+INDEX($A50:S50,,MAX(ISNUMBER($D50:S50)*COLUMN($D50:S50))))</f>
        <v>13</v>
      </c>
      <c r="U50" s="2">
        <f t="array" ref="U50">IF(INDEX(Data!BC:BC,$B50)=0,#N/A,INDEX(Data!BC:BC,$B50)-Data!BC$2+INDEX($A50:T50,,MAX(ISNUMBER($D50:T50)*COLUMN($D50:T50))))</f>
        <v>14</v>
      </c>
      <c r="V50" s="2">
        <f t="array" ref="V50">IF(INDEX(Data!BD:BD,$B50)=0,#N/A,INDEX(Data!BD:BD,$B50)-Data!BD$2+INDEX($A50:U50,,MAX(ISNUMBER($D50:U50)*COLUMN($D50:U50))))</f>
        <v>16</v>
      </c>
      <c r="W50" s="2">
        <f t="array" ref="W50">IF(INDEX(Data!BE:BE,$B50)=0,#N/A,INDEX(Data!BE:BE,$B50)-Data!BE$2+INDEX($A50:V50,,MAX(ISNUMBER($D50:V50)*COLUMN($D50:V50))))</f>
        <v>16</v>
      </c>
      <c r="X50" s="2">
        <f t="array" ref="X50">IF(INDEX(Data!BF:BF,$B50)=0,#N/A,INDEX(Data!BF:BF,$B50)-Data!BF$2+INDEX($A50:W50,,MAX(ISNUMBER($D50:W50)*COLUMN($D50:W50))))</f>
        <v>16</v>
      </c>
      <c r="Y50" s="2">
        <f t="array" ref="Y50">IF(INDEX(Data!BG:BG,$B50)=0,#N/A,INDEX(Data!BG:BG,$B50)-Data!BG$2+INDEX($A50:X50,,MAX(ISNUMBER($D50:X50)*COLUMN($D50:X50))))</f>
        <v>17</v>
      </c>
      <c r="Z50" s="2">
        <f t="array" ref="Z50">IF(INDEX(Data!BH:BH,$B50)=0,#N/A,INDEX(Data!BH:BH,$B50)-Data!BH$2+INDEX($A50:Y50,,MAX(ISNUMBER($D50:Y50)*COLUMN($D50:Y50))))</f>
        <v>18</v>
      </c>
      <c r="AA50" s="2">
        <f t="array" ref="AA50">IF(INDEX(Data!BI:BI,$B50)=0,#N/A,INDEX(Data!BI:BI,$B50)-Data!BI$2+INDEX($A50:Z50,,MAX(ISNUMBER($D50:Z50)*COLUMN($D50:Z50))))</f>
        <v>19</v>
      </c>
      <c r="AB50" s="2">
        <f t="array" ref="AB50">IF(INDEX(Data!BJ:BJ,$B50)=0,#N/A,INDEX(Data!BJ:BJ,$B50)-Data!BJ$2+INDEX($A50:AA50,,MAX(ISNUMBER($D50:AA50)*COLUMN($D50:AA50))))</f>
        <v>19</v>
      </c>
      <c r="AC50" s="2">
        <f t="array" ref="AC50">IF(INDEX(Data!BK:BK,$B50)=0,#N/A,INDEX(Data!BK:BK,$B50)-Data!BK$2+INDEX($A50:AB50,,MAX(ISNUMBER($D50:AB50)*COLUMN($D50:AB50))))</f>
        <v>19</v>
      </c>
      <c r="AD50" s="2">
        <f t="array" ref="AD50">IF(INDEX(Data!BL:BL,$B50)=0,#N/A,INDEX(Data!BL:BL,$B50)-Data!BL$2+INDEX($A50:AC50,,MAX(ISNUMBER($D50:AC50)*COLUMN($D50:AC50))))</f>
        <v>20</v>
      </c>
      <c r="AE50" s="2">
        <f t="array" ref="AE50">IF(INDEX(Data!BM:BM,$B50)=0,#N/A,INDEX(Data!BM:BM,$B50)-Data!BM$2+INDEX($A50:AD50,,MAX(ISNUMBER($D50:AD50)*COLUMN($D50:AD50))))</f>
        <v>22</v>
      </c>
      <c r="AF50" s="2">
        <f t="array" ref="AF50">IF(INDEX(Data!BN:BN,$B50)=0,#N/A,INDEX(Data!BN:BN,$B50)-Data!BN$2+INDEX($A50:AE50,,MAX(ISNUMBER($D50:AE50)*COLUMN($D50:AE50))))</f>
        <v>23</v>
      </c>
      <c r="AG50" s="2" t="e">
        <f t="array" ref="AG50">IF(INDEX(Data!BO:BO,$B50)=0,#N/A,INDEX(Data!BO:BO,$B50)-Data!BO$2+INDEX($A50:AF50,,MAX(ISNUMBER($D50:AF50)*COLUMN($D50:AF50))))</f>
        <v>#N/A</v>
      </c>
      <c r="AH50" s="2" t="e">
        <f t="array" ref="AH50">IF(INDEX(Data!BP:BP,$B50)=0,#N/A,INDEX(Data!BP:BP,$B50)-Data!BP$2+INDEX($A50:AG50,,MAX(ISNUMBER($D50:AG50)*COLUMN($D50:AG50))))</f>
        <v>#N/A</v>
      </c>
      <c r="AI50" s="2" t="e">
        <f t="array" ref="AI50">IF(INDEX(Data!BQ:BQ,$B50)=0,#N/A,INDEX(Data!BQ:BQ,$B50)-Data!BQ$2+INDEX($A50:AH50,,MAX(ISNUMBER($D50:AH50)*COLUMN($D50:AH50))))</f>
        <v>#N/A</v>
      </c>
      <c r="AJ50" s="2" t="e">
        <f t="array" ref="AJ50">IF(INDEX(Data!BR:BR,$B50)=0,#N/A,INDEX(Data!BR:BR,$B50)-Data!BR$2+INDEX($A50:AI50,,MAX(ISNUMBER($D50:AI50)*COLUMN($D50:AI50))))</f>
        <v>#N/A</v>
      </c>
      <c r="AK50" s="2" t="e">
        <f t="array" ref="AK50">IF(INDEX(Data!BS:BS,$B50)=0,#N/A,INDEX(Data!BS:BS,$B50)-Data!BS$2+INDEX($A50:AJ50,,MAX(ISNUMBER($D50:AJ50)*COLUMN($D50:AJ50))))</f>
        <v>#N/A</v>
      </c>
      <c r="AL50" s="2" t="e">
        <f t="array" ref="AL50">IF(INDEX(Data!BT:BT,$B50)=0,#N/A,INDEX(Data!BT:BT,$B50)-Data!BT$2+INDEX($A50:AK50,,MAX(ISNUMBER($D50:AK50)*COLUMN($D50:AK50))))</f>
        <v>#N/A</v>
      </c>
      <c r="AM50" s="2" t="e">
        <f t="array" ref="AM50">IF(INDEX(Data!BU:BU,$B50)=0,#N/A,INDEX(Data!BU:BU,$B50)-Data!BU$2+INDEX($A50:AL50,,MAX(ISNUMBER($D50:AL50)*COLUMN($D50:AL50))))</f>
        <v>#N/A</v>
      </c>
      <c r="AN50" s="2" t="e">
        <f t="array" ref="AN50">IF(INDEX(Data!BV:BV,$B50)=0,#N/A,INDEX(Data!BV:BV,$B50)-Data!BV$2+INDEX($A50:AM50,,MAX(ISNUMBER($D50:AM50)*COLUMN($D50:AM50))))</f>
        <v>#N/A</v>
      </c>
      <c r="AO50" s="2" t="e">
        <f t="array" ref="AO50">IF(INDEX(Data!BW:BW,$B50)=0,#N/A,INDEX(Data!BW:BW,$B50)-Data!BW$2+INDEX($A50:AN50,,MAX(ISNUMBER($D50:AN50)*COLUMN($D50:AN50))))</f>
        <v>#N/A</v>
      </c>
      <c r="AP50" s="2" t="e">
        <f t="array" ref="AP50">IF(INDEX(Data!BX:BX,$B50)=0,#N/A,INDEX(Data!BX:BX,$B50)-Data!BX$2+INDEX($A50:AO50,,MAX(ISNUMBER($D50:AO50)*COLUMN($D50:AO50))))</f>
        <v>#N/A</v>
      </c>
      <c r="AQ50" s="2" t="e">
        <f t="array" ref="AQ50">IF(INDEX(Data!BY:BY,$B50)=0,#N/A,INDEX(Data!BY:BY,$B50)-Data!BY$2+INDEX($A50:AP50,,MAX(ISNUMBER($D50:AP50)*COLUMN($D50:AP50))))</f>
        <v>#N/A</v>
      </c>
      <c r="AR50" s="2" t="e">
        <f t="array" ref="AR50">IF(INDEX(Data!BZ:BZ,$B50)=0,#N/A,INDEX(Data!BZ:BZ,$B50)-Data!BZ$2+INDEX($A50:AQ50,,MAX(ISNUMBER($D50:AQ50)*COLUMN($D50:AQ50))))</f>
        <v>#N/A</v>
      </c>
      <c r="AS50" s="2" t="e">
        <f t="array" ref="AS50">IF(INDEX(Data!CA:CA,$B50)=0,#N/A,INDEX(Data!CA:CA,$B50)-Data!CA$2+INDEX($A50:AR50,,MAX(ISNUMBER($D50:AR50)*COLUMN($D50:AR50))))</f>
        <v>#N/A</v>
      </c>
      <c r="AT50" s="2" t="e">
        <f t="array" ref="AT50">IF(INDEX(Data!CB:CB,$B50)=0,#N/A,INDEX(Data!CB:CB,$B50)-Data!CB$2+INDEX($A50:AS50,,MAX(ISNUMBER($D50:AS50)*COLUMN($D50:AS50))))</f>
        <v>#N/A</v>
      </c>
      <c r="AU50" s="2" t="e">
        <f t="array" ref="AU50">IF(INDEX(Data!CC:CC,$B50)=0,#N/A,INDEX(Data!CC:CC,$B50)-Data!CC$2+INDEX($A50:AT50,,MAX(ISNUMBER($D50:AT50)*COLUMN($D50:AT50))))</f>
        <v>#N/A</v>
      </c>
      <c r="AV50" s="2" t="e">
        <f t="array" ref="AV50">IF(INDEX(Data!CD:CD,$B50)=0,#N/A,INDEX(Data!CD:CD,$B50)-Data!CD$2+INDEX($A50:AU50,,MAX(ISNUMBER($D50:AU50)*COLUMN($D50:AU50))))</f>
        <v>#N/A</v>
      </c>
      <c r="AW50" s="2" t="e">
        <f t="array" ref="AW50">IF(INDEX(Data!CE:CE,$B50)=0,#N/A,INDEX(Data!CE:CE,$B50)-Data!CE$2+INDEX($A50:AV50,,MAX(ISNUMBER($D50:AV50)*COLUMN($D50:AV50))))</f>
        <v>#N/A</v>
      </c>
      <c r="AX50" s="2" t="e">
        <f t="array" ref="AX50">IF(INDEX(Data!CF:CF,$B50)=0,#N/A,INDEX(Data!CF:CF,$B50)-Data!CF$2+INDEX($A50:AW50,,MAX(ISNUMBER($D50:AW50)*COLUMN($D50:AW50))))</f>
        <v>#N/A</v>
      </c>
      <c r="AY50" s="2" t="e">
        <f t="array" ref="AY50">IF(INDEX(Data!CG:CG,$B50)=0,#N/A,INDEX(Data!CG:CG,$B50)-Data!CG$2+INDEX($A50:AX50,,MAX(ISNUMBER($D50:AX50)*COLUMN($D50:AX50))))</f>
        <v>#N/A</v>
      </c>
      <c r="AZ50" s="2" t="e">
        <f t="array" ref="AZ50">IF(INDEX(Data!CH:CH,$B50)=0,#N/A,INDEX(Data!CH:CH,$B50)-Data!CH$2+INDEX($A50:AY50,,MAX(ISNUMBER($D50:AY50)*COLUMN($D50:AY50))))</f>
        <v>#N/A</v>
      </c>
      <c r="BA50" s="2" t="e">
        <f t="array" ref="BA50">IF(INDEX(Data!CI:CI,$B50)=0,#N/A,INDEX(Data!CI:CI,$B50)-Data!CI$2+INDEX($A50:AZ50,,MAX(ISNUMBER($D50:AZ50)*COLUMN($D50:AZ50))))</f>
        <v>#N/A</v>
      </c>
      <c r="BB50" s="2" t="e">
        <f t="array" ref="BB50">IF(INDEX(Data!CJ:CJ,$B50)=0,#N/A,INDEX(Data!CJ:CJ,$B50)-Data!CJ$2+INDEX($A50:BA50,,MAX(ISNUMBER($D50:BA50)*COLUMN($D50:BA50))))</f>
        <v>#N/A</v>
      </c>
      <c r="BC50" s="2" t="e">
        <f t="array" ref="BC50">IF(INDEX(Data!CK:CK,$B50)=0,#N/A,INDEX(Data!CK:CK,$B50)-Data!CK$2+INDEX($A50:BB50,,MAX(ISNUMBER($D50:BB50)*COLUMN($D50:BB50))))</f>
        <v>#N/A</v>
      </c>
      <c r="BD50" s="2" t="e">
        <f t="array" ref="BD50">IF(INDEX(Data!CL:CL,$B50)=0,#N/A,INDEX(Data!CL:CL,$B50)-Data!CL$2+INDEX($A50:BC50,,MAX(ISNUMBER($D50:BC50)*COLUMN($D50:BC50))))</f>
        <v>#N/A</v>
      </c>
      <c r="BE50" s="2" t="e">
        <f t="array" ref="BE50">IF(INDEX(Data!CM:CM,$B50)=0,#N/A,INDEX(Data!CM:CM,$B50)-Data!CM$2+INDEX($A50:BD50,,MAX(ISNUMBER($D50:BD50)*COLUMN($D50:BD50))))</f>
        <v>#N/A</v>
      </c>
      <c r="BF50" s="2" t="e">
        <f t="array" ref="BF50">IF(INDEX(Data!CN:CN,$B50)=0,#N/A,INDEX(Data!CN:CN,$B50)-Data!CN$2+INDEX($A50:BE50,,MAX(ISNUMBER($D50:BE50)*COLUMN($D50:BE50))))</f>
        <v>#N/A</v>
      </c>
      <c r="BG50" s="2" t="e">
        <f t="array" ref="BG50">IF(INDEX(Data!CO:CO,$B50)=0,#N/A,INDEX(Data!CO:CO,$B50)-Data!CO$2+INDEX($A50:BF50,,MAX(ISNUMBER($D50:BF50)*COLUMN($D50:BF50))))</f>
        <v>#N/A</v>
      </c>
      <c r="BH50" s="2" t="e">
        <f t="array" ref="BH50">IF(INDEX(Data!CP:CP,$B50)=0,#N/A,INDEX(Data!CP:CP,$B50)-Data!CP$2+INDEX($A50:BG50,,MAX(ISNUMBER($D50:BG50)*COLUMN($D50:BG50))))</f>
        <v>#N/A</v>
      </c>
      <c r="BI50" s="2" t="e">
        <f t="array" ref="BI50">IF(INDEX(Data!CQ:CQ,$B50)=0,#N/A,INDEX(Data!CQ:CQ,$B50)-Data!CQ$2+INDEX($A50:BH50,,MAX(ISNUMBER($D50:BH50)*COLUMN($D50:BH50))))</f>
        <v>#N/A</v>
      </c>
      <c r="BJ50" s="2" t="e">
        <f t="array" ref="BJ50">IF(INDEX(Data!CR:CR,$B50)=0,#N/A,INDEX(Data!CR:CR,$B50)-Data!CR$2+INDEX($A50:BI50,,MAX(ISNUMBER($D50:BI50)*COLUMN($D50:BI50))))</f>
        <v>#N/A</v>
      </c>
      <c r="BK50" s="2" t="e">
        <f t="array" ref="BK50">IF(INDEX(Data!CS:CS,$B50)=0,#N/A,INDEX(Data!CS:CS,$B50)-Data!CS$2+INDEX($A50:BJ50,,MAX(ISNUMBER($D50:BJ50)*COLUMN($D50:BJ50))))</f>
        <v>#N/A</v>
      </c>
      <c r="BL50" s="2" t="e">
        <f t="array" ref="BL50">IF(INDEX(Data!CT:CT,$B50)=0,#N/A,INDEX(Data!CT:CT,$B50)-Data!CT$2+INDEX($A50:BK50,,MAX(ISNUMBER($D50:BK50)*COLUMN($D50:BK50))))</f>
        <v>#N/A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 t="str">
        <f>Data!AJ119</f>
        <v>Bernadette Brandeis</v>
      </c>
      <c r="B51" s="2">
        <f>MATCH(A51,Data!AJ:AJ,0)</f>
        <v>119</v>
      </c>
      <c r="C51" s="2">
        <f ca="1">COUNTIF(OFFSET(Data!$AM$1:$DC$71,B51-1,0,1),"&gt;0")</f>
        <v>28</v>
      </c>
      <c r="D51" s="2">
        <v>0</v>
      </c>
      <c r="E51" s="2">
        <f t="array" ref="E51">IF(INDEX(Data!AM:AM,$B51)=0,#N/A,INDEX(Data!AM:AM,$B51)-Data!AM$2+INDEX($A51:D51,,MAX(ISNUMBER($D51:D51)*COLUMN($D51:D51))))</f>
        <v>1</v>
      </c>
      <c r="F51" s="2">
        <f t="array" ref="F51">IF(INDEX(Data!AN:AN,$B51)=0,#N/A,INDEX(Data!AN:AN,$B51)-Data!AN$2+INDEX($A51:E51,,MAX(ISNUMBER($D51:E51)*COLUMN($D51:E51))))</f>
        <v>2</v>
      </c>
      <c r="G51" s="2">
        <f t="array" ref="G51">IF(INDEX(Data!AO:AO,$B51)=0,#N/A,INDEX(Data!AO:AO,$B51)-Data!AO$2+INDEX($A51:F51,,MAX(ISNUMBER($D51:F51)*COLUMN($D51:F51))))</f>
        <v>3</v>
      </c>
      <c r="H51" s="2">
        <f t="array" ref="H51">IF(INDEX(Data!AP:AP,$B51)=0,#N/A,INDEX(Data!AP:AP,$B51)-Data!AP$2+INDEX($A51:G51,,MAX(ISNUMBER($D51:G51)*COLUMN($D51:G51))))</f>
        <v>3</v>
      </c>
      <c r="I51" s="2">
        <f t="array" ref="I51">IF(INDEX(Data!AQ:AQ,$B51)=0,#N/A,INDEX(Data!AQ:AQ,$B51)-Data!AQ$2+INDEX($A51:H51,,MAX(ISNUMBER($D51:H51)*COLUMN($D51:H51))))</f>
        <v>4</v>
      </c>
      <c r="J51" s="2">
        <f t="array" ref="J51">IF(INDEX(Data!AR:AR,$B51)=0,#N/A,INDEX(Data!AR:AR,$B51)-Data!AR$2+INDEX($A51:I51,,MAX(ISNUMBER($D51:I51)*COLUMN($D51:I51))))</f>
        <v>4</v>
      </c>
      <c r="K51" s="2">
        <f t="array" ref="K51">IF(INDEX(Data!AS:AS,$B51)=0,#N/A,INDEX(Data!AS:AS,$B51)-Data!AS$2+INDEX($A51:J51,,MAX(ISNUMBER($D51:J51)*COLUMN($D51:J51))))</f>
        <v>5</v>
      </c>
      <c r="L51" s="2">
        <f t="array" ref="L51">IF(INDEX(Data!AT:AT,$B51)=0,#N/A,INDEX(Data!AT:AT,$B51)-Data!AT$2+INDEX($A51:K51,,MAX(ISNUMBER($D51:K51)*COLUMN($D51:K51))))</f>
        <v>5</v>
      </c>
      <c r="M51" s="2">
        <f t="array" ref="M51">IF(INDEX(Data!AU:AU,$B51)=0,#N/A,INDEX(Data!AU:AU,$B51)-Data!AU$2+INDEX($A51:L51,,MAX(ISNUMBER($D51:L51)*COLUMN($D51:L51))))</f>
        <v>6</v>
      </c>
      <c r="N51" s="2">
        <f t="array" ref="N51">IF(INDEX(Data!AV:AV,$B51)=0,#N/A,INDEX(Data!AV:AV,$B51)-Data!AV$2+INDEX($A51:M51,,MAX(ISNUMBER($D51:M51)*COLUMN($D51:M51))))</f>
        <v>7</v>
      </c>
      <c r="O51" s="2">
        <f t="array" ref="O51">IF(INDEX(Data!AW:AW,$B51)=0,#N/A,INDEX(Data!AW:AW,$B51)-Data!AW$2+INDEX($A51:N51,,MAX(ISNUMBER($D51:N51)*COLUMN($D51:N51))))</f>
        <v>7</v>
      </c>
      <c r="P51" s="2">
        <f t="array" ref="P51">IF(INDEX(Data!AX:AX,$B51)=0,#N/A,INDEX(Data!AX:AX,$B51)-Data!AX$2+INDEX($A51:O51,,MAX(ISNUMBER($D51:O51)*COLUMN($D51:O51))))</f>
        <v>8</v>
      </c>
      <c r="Q51" s="2">
        <f t="array" ref="Q51">IF(INDEX(Data!AY:AY,$B51)=0,#N/A,INDEX(Data!AY:AY,$B51)-Data!AY$2+INDEX($A51:P51,,MAX(ISNUMBER($D51:P51)*COLUMN($D51:P51))))</f>
        <v>9</v>
      </c>
      <c r="R51" s="2">
        <f t="array" ref="R51">IF(INDEX(Data!AZ:AZ,$B51)=0,#N/A,INDEX(Data!AZ:AZ,$B51)-Data!AZ$2+INDEX($A51:Q51,,MAX(ISNUMBER($D51:Q51)*COLUMN($D51:Q51))))</f>
        <v>11</v>
      </c>
      <c r="S51" s="2">
        <f t="array" ref="S51">IF(INDEX(Data!BA:BA,$B51)=0,#N/A,INDEX(Data!BA:BA,$B51)-Data!BA$2+INDEX($A51:R51,,MAX(ISNUMBER($D51:R51)*COLUMN($D51:R51))))</f>
        <v>12</v>
      </c>
      <c r="T51" s="2">
        <f t="array" ref="T51">IF(INDEX(Data!BB:BB,$B51)=0,#N/A,INDEX(Data!BB:BB,$B51)-Data!BB$2+INDEX($A51:S51,,MAX(ISNUMBER($D51:S51)*COLUMN($D51:S51))))</f>
        <v>13</v>
      </c>
      <c r="U51" s="2">
        <f t="array" ref="U51">IF(INDEX(Data!BC:BC,$B51)=0,#N/A,INDEX(Data!BC:BC,$B51)-Data!BC$2+INDEX($A51:T51,,MAX(ISNUMBER($D51:T51)*COLUMN($D51:T51))))</f>
        <v>14</v>
      </c>
      <c r="V51" s="2">
        <f t="array" ref="V51">IF(INDEX(Data!BD:BD,$B51)=0,#N/A,INDEX(Data!BD:BD,$B51)-Data!BD$2+INDEX($A51:U51,,MAX(ISNUMBER($D51:U51)*COLUMN($D51:U51))))</f>
        <v>15</v>
      </c>
      <c r="W51" s="2">
        <f t="array" ref="W51">IF(INDEX(Data!BE:BE,$B51)=0,#N/A,INDEX(Data!BE:BE,$B51)-Data!BE$2+INDEX($A51:V51,,MAX(ISNUMBER($D51:V51)*COLUMN($D51:V51))))</f>
        <v>16</v>
      </c>
      <c r="X51" s="2">
        <f t="array" ref="X51">IF(INDEX(Data!BF:BF,$B51)=0,#N/A,INDEX(Data!BF:BF,$B51)-Data!BF$2+INDEX($A51:W51,,MAX(ISNUMBER($D51:W51)*COLUMN($D51:W51))))</f>
        <v>16</v>
      </c>
      <c r="Y51" s="2">
        <f t="array" ref="Y51">IF(INDEX(Data!BG:BG,$B51)=0,#N/A,INDEX(Data!BG:BG,$B51)-Data!BG$2+INDEX($A51:X51,,MAX(ISNUMBER($D51:X51)*COLUMN($D51:X51))))</f>
        <v>17</v>
      </c>
      <c r="Z51" s="2">
        <f t="array" ref="Z51">IF(INDEX(Data!BH:BH,$B51)=0,#N/A,INDEX(Data!BH:BH,$B51)-Data!BH$2+INDEX($A51:Y51,,MAX(ISNUMBER($D51:Y51)*COLUMN($D51:Y51))))</f>
        <v>19</v>
      </c>
      <c r="AA51" s="2">
        <f t="array" ref="AA51">IF(INDEX(Data!BI:BI,$B51)=0,#N/A,INDEX(Data!BI:BI,$B51)-Data!BI$2+INDEX($A51:Z51,,MAX(ISNUMBER($D51:Z51)*COLUMN($D51:Z51))))</f>
        <v>20</v>
      </c>
      <c r="AB51" s="2">
        <f t="array" ref="AB51">IF(INDEX(Data!BJ:BJ,$B51)=0,#N/A,INDEX(Data!BJ:BJ,$B51)-Data!BJ$2+INDEX($A51:AA51,,MAX(ISNUMBER($D51:AA51)*COLUMN($D51:AA51))))</f>
        <v>21</v>
      </c>
      <c r="AC51" s="2">
        <f t="array" ref="AC51">IF(INDEX(Data!BK:BK,$B51)=0,#N/A,INDEX(Data!BK:BK,$B51)-Data!BK$2+INDEX($A51:AB51,,MAX(ISNUMBER($D51:AB51)*COLUMN($D51:AB51))))</f>
        <v>21</v>
      </c>
      <c r="AD51" s="2">
        <f t="array" ref="AD51">IF(INDEX(Data!BL:BL,$B51)=0,#N/A,INDEX(Data!BL:BL,$B51)-Data!BL$2+INDEX($A51:AC51,,MAX(ISNUMBER($D51:AC51)*COLUMN($D51:AC51))))</f>
        <v>22</v>
      </c>
      <c r="AE51" s="2">
        <f t="array" ref="AE51">IF(INDEX(Data!BM:BM,$B51)=0,#N/A,INDEX(Data!BM:BM,$B51)-Data!BM$2+INDEX($A51:AD51,,MAX(ISNUMBER($D51:AD51)*COLUMN($D51:AD51))))</f>
        <v>23</v>
      </c>
      <c r="AF51" s="2">
        <f t="array" ref="AF51">IF(INDEX(Data!BN:BN,$B51)=0,#N/A,INDEX(Data!BN:BN,$B51)-Data!BN$2+INDEX($A51:AE51,,MAX(ISNUMBER($D51:AE51)*COLUMN($D51:AE51))))</f>
        <v>24</v>
      </c>
      <c r="AG51" s="2" t="e">
        <f t="array" ref="AG51">IF(INDEX(Data!BO:BO,$B51)=0,#N/A,INDEX(Data!BO:BO,$B51)-Data!BO$2+INDEX($A51:AF51,,MAX(ISNUMBER($D51:AF51)*COLUMN($D51:AF51))))</f>
        <v>#N/A</v>
      </c>
      <c r="AH51" s="2" t="e">
        <f t="array" ref="AH51">IF(INDEX(Data!BP:BP,$B51)=0,#N/A,INDEX(Data!BP:BP,$B51)-Data!BP$2+INDEX($A51:AG51,,MAX(ISNUMBER($D51:AG51)*COLUMN($D51:AG51))))</f>
        <v>#N/A</v>
      </c>
      <c r="AI51" s="2" t="e">
        <f t="array" ref="AI51">IF(INDEX(Data!BQ:BQ,$B51)=0,#N/A,INDEX(Data!BQ:BQ,$B51)-Data!BQ$2+INDEX($A51:AH51,,MAX(ISNUMBER($D51:AH51)*COLUMN($D51:AH51))))</f>
        <v>#N/A</v>
      </c>
      <c r="AJ51" s="2" t="e">
        <f t="array" ref="AJ51">IF(INDEX(Data!BR:BR,$B51)=0,#N/A,INDEX(Data!BR:BR,$B51)-Data!BR$2+INDEX($A51:AI51,,MAX(ISNUMBER($D51:AI51)*COLUMN($D51:AI51))))</f>
        <v>#N/A</v>
      </c>
      <c r="AK51" s="2" t="e">
        <f t="array" ref="AK51">IF(INDEX(Data!BS:BS,$B51)=0,#N/A,INDEX(Data!BS:BS,$B51)-Data!BS$2+INDEX($A51:AJ51,,MAX(ISNUMBER($D51:AJ51)*COLUMN($D51:AJ51))))</f>
        <v>#N/A</v>
      </c>
      <c r="AL51" s="2" t="e">
        <f t="array" ref="AL51">IF(INDEX(Data!BT:BT,$B51)=0,#N/A,INDEX(Data!BT:BT,$B51)-Data!BT$2+INDEX($A51:AK51,,MAX(ISNUMBER($D51:AK51)*COLUMN($D51:AK51))))</f>
        <v>#N/A</v>
      </c>
      <c r="AM51" s="2" t="e">
        <f t="array" ref="AM51">IF(INDEX(Data!BU:BU,$B51)=0,#N/A,INDEX(Data!BU:BU,$B51)-Data!BU$2+INDEX($A51:AL51,,MAX(ISNUMBER($D51:AL51)*COLUMN($D51:AL51))))</f>
        <v>#N/A</v>
      </c>
      <c r="AN51" s="2" t="e">
        <f t="array" ref="AN51">IF(INDEX(Data!BV:BV,$B51)=0,#N/A,INDEX(Data!BV:BV,$B51)-Data!BV$2+INDEX($A51:AM51,,MAX(ISNUMBER($D51:AM51)*COLUMN($D51:AM51))))</f>
        <v>#N/A</v>
      </c>
      <c r="AO51" s="2" t="e">
        <f t="array" ref="AO51">IF(INDEX(Data!BW:BW,$B51)=0,#N/A,INDEX(Data!BW:BW,$B51)-Data!BW$2+INDEX($A51:AN51,,MAX(ISNUMBER($D51:AN51)*COLUMN($D51:AN51))))</f>
        <v>#N/A</v>
      </c>
      <c r="AP51" s="2" t="e">
        <f t="array" ref="AP51">IF(INDEX(Data!BX:BX,$B51)=0,#N/A,INDEX(Data!BX:BX,$B51)-Data!BX$2+INDEX($A51:AO51,,MAX(ISNUMBER($D51:AO51)*COLUMN($D51:AO51))))</f>
        <v>#N/A</v>
      </c>
      <c r="AQ51" s="2" t="e">
        <f t="array" ref="AQ51">IF(INDEX(Data!BY:BY,$B51)=0,#N/A,INDEX(Data!BY:BY,$B51)-Data!BY$2+INDEX($A51:AP51,,MAX(ISNUMBER($D51:AP51)*COLUMN($D51:AP51))))</f>
        <v>#N/A</v>
      </c>
      <c r="AR51" s="2" t="e">
        <f t="array" ref="AR51">IF(INDEX(Data!BZ:BZ,$B51)=0,#N/A,INDEX(Data!BZ:BZ,$B51)-Data!BZ$2+INDEX($A51:AQ51,,MAX(ISNUMBER($D51:AQ51)*COLUMN($D51:AQ51))))</f>
        <v>#N/A</v>
      </c>
      <c r="AS51" s="2" t="e">
        <f t="array" ref="AS51">IF(INDEX(Data!CA:CA,$B51)=0,#N/A,INDEX(Data!CA:CA,$B51)-Data!CA$2+INDEX($A51:AR51,,MAX(ISNUMBER($D51:AR51)*COLUMN($D51:AR51))))</f>
        <v>#N/A</v>
      </c>
      <c r="AT51" s="2" t="e">
        <f t="array" ref="AT51">IF(INDEX(Data!CB:CB,$B51)=0,#N/A,INDEX(Data!CB:CB,$B51)-Data!CB$2+INDEX($A51:AS51,,MAX(ISNUMBER($D51:AS51)*COLUMN($D51:AS51))))</f>
        <v>#N/A</v>
      </c>
      <c r="AU51" s="2" t="e">
        <f t="array" ref="AU51">IF(INDEX(Data!CC:CC,$B51)=0,#N/A,INDEX(Data!CC:CC,$B51)-Data!CC$2+INDEX($A51:AT51,,MAX(ISNUMBER($D51:AT51)*COLUMN($D51:AT51))))</f>
        <v>#N/A</v>
      </c>
      <c r="AV51" s="2" t="e">
        <f t="array" ref="AV51">IF(INDEX(Data!CD:CD,$B51)=0,#N/A,INDEX(Data!CD:CD,$B51)-Data!CD$2+INDEX($A51:AU51,,MAX(ISNUMBER($D51:AU51)*COLUMN($D51:AU51))))</f>
        <v>#N/A</v>
      </c>
      <c r="AW51" s="2" t="e">
        <f t="array" ref="AW51">IF(INDEX(Data!CE:CE,$B51)=0,#N/A,INDEX(Data!CE:CE,$B51)-Data!CE$2+INDEX($A51:AV51,,MAX(ISNUMBER($D51:AV51)*COLUMN($D51:AV51))))</f>
        <v>#N/A</v>
      </c>
      <c r="AX51" s="2" t="e">
        <f t="array" ref="AX51">IF(INDEX(Data!CF:CF,$B51)=0,#N/A,INDEX(Data!CF:CF,$B51)-Data!CF$2+INDEX($A51:AW51,,MAX(ISNUMBER($D51:AW51)*COLUMN($D51:AW51))))</f>
        <v>#N/A</v>
      </c>
      <c r="AY51" s="2" t="e">
        <f t="array" ref="AY51">IF(INDEX(Data!CG:CG,$B51)=0,#N/A,INDEX(Data!CG:CG,$B51)-Data!CG$2+INDEX($A51:AX51,,MAX(ISNUMBER($D51:AX51)*COLUMN($D51:AX51))))</f>
        <v>#N/A</v>
      </c>
      <c r="AZ51" s="2" t="e">
        <f t="array" ref="AZ51">IF(INDEX(Data!CH:CH,$B51)=0,#N/A,INDEX(Data!CH:CH,$B51)-Data!CH$2+INDEX($A51:AY51,,MAX(ISNUMBER($D51:AY51)*COLUMN($D51:AY51))))</f>
        <v>#N/A</v>
      </c>
      <c r="BA51" s="2" t="e">
        <f t="array" ref="BA51">IF(INDEX(Data!CI:CI,$B51)=0,#N/A,INDEX(Data!CI:CI,$B51)-Data!CI$2+INDEX($A51:AZ51,,MAX(ISNUMBER($D51:AZ51)*COLUMN($D51:AZ51))))</f>
        <v>#N/A</v>
      </c>
      <c r="BB51" s="2" t="e">
        <f t="array" ref="BB51">IF(INDEX(Data!CJ:CJ,$B51)=0,#N/A,INDEX(Data!CJ:CJ,$B51)-Data!CJ$2+INDEX($A51:BA51,,MAX(ISNUMBER($D51:BA51)*COLUMN($D51:BA51))))</f>
        <v>#N/A</v>
      </c>
      <c r="BC51" s="2" t="e">
        <f t="array" ref="BC51">IF(INDEX(Data!CK:CK,$B51)=0,#N/A,INDEX(Data!CK:CK,$B51)-Data!CK$2+INDEX($A51:BB51,,MAX(ISNUMBER($D51:BB51)*COLUMN($D51:BB51))))</f>
        <v>#N/A</v>
      </c>
      <c r="BD51" s="2" t="e">
        <f t="array" ref="BD51">IF(INDEX(Data!CL:CL,$B51)=0,#N/A,INDEX(Data!CL:CL,$B51)-Data!CL$2+INDEX($A51:BC51,,MAX(ISNUMBER($D51:BC51)*COLUMN($D51:BC51))))</f>
        <v>#N/A</v>
      </c>
      <c r="BE51" s="2" t="e">
        <f t="array" ref="BE51">IF(INDEX(Data!CM:CM,$B51)=0,#N/A,INDEX(Data!CM:CM,$B51)-Data!CM$2+INDEX($A51:BD51,,MAX(ISNUMBER($D51:BD51)*COLUMN($D51:BD51))))</f>
        <v>#N/A</v>
      </c>
      <c r="BF51" s="2" t="e">
        <f t="array" ref="BF51">IF(INDEX(Data!CN:CN,$B51)=0,#N/A,INDEX(Data!CN:CN,$B51)-Data!CN$2+INDEX($A51:BE51,,MAX(ISNUMBER($D51:BE51)*COLUMN($D51:BE51))))</f>
        <v>#N/A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 t="str">
        <f>Data!AJ120</f>
        <v>Robert Groissboeck</v>
      </c>
      <c r="B52" s="2">
        <f>MATCH(A52,Data!AJ:AJ,0)</f>
        <v>120</v>
      </c>
      <c r="C52" s="2">
        <f ca="1">COUNTIF(OFFSET(Data!$AM$1:$DC$71,B52-1,0,1),"&gt;0")</f>
        <v>28</v>
      </c>
      <c r="D52" s="2">
        <v>0</v>
      </c>
      <c r="E52" s="2">
        <f t="array" ref="E52">IF(INDEX(Data!AM:AM,$B52)=0,#N/A,INDEX(Data!AM:AM,$B52)-Data!AM$2+INDEX($A52:D52,,MAX(ISNUMBER($D52:D52)*COLUMN($D52:D52))))</f>
        <v>1</v>
      </c>
      <c r="F52" s="2">
        <f t="array" ref="F52">IF(INDEX(Data!AN:AN,$B52)=0,#N/A,INDEX(Data!AN:AN,$B52)-Data!AN$2+INDEX($A52:E52,,MAX(ISNUMBER($D52:E52)*COLUMN($D52:E52))))</f>
        <v>1</v>
      </c>
      <c r="G52" s="2">
        <f t="array" ref="G52">IF(INDEX(Data!AO:AO,$B52)=0,#N/A,INDEX(Data!AO:AO,$B52)-Data!AO$2+INDEX($A52:F52,,MAX(ISNUMBER($D52:F52)*COLUMN($D52:F52))))</f>
        <v>2</v>
      </c>
      <c r="H52" s="2">
        <f t="array" ref="H52">IF(INDEX(Data!AP:AP,$B52)=0,#N/A,INDEX(Data!AP:AP,$B52)-Data!AP$2+INDEX($A52:G52,,MAX(ISNUMBER($D52:G52)*COLUMN($D52:G52))))</f>
        <v>3</v>
      </c>
      <c r="I52" s="2">
        <f t="array" ref="I52">IF(INDEX(Data!AQ:AQ,$B52)=0,#N/A,INDEX(Data!AQ:AQ,$B52)-Data!AQ$2+INDEX($A52:H52,,MAX(ISNUMBER($D52:H52)*COLUMN($D52:H52))))</f>
        <v>4</v>
      </c>
      <c r="J52" s="2">
        <f t="array" ref="J52">IF(INDEX(Data!AR:AR,$B52)=0,#N/A,INDEX(Data!AR:AR,$B52)-Data!AR$2+INDEX($A52:I52,,MAX(ISNUMBER($D52:I52)*COLUMN($D52:I52))))</f>
        <v>5</v>
      </c>
      <c r="K52" s="2">
        <f t="array" ref="K52">IF(INDEX(Data!AS:AS,$B52)=0,#N/A,INDEX(Data!AS:AS,$B52)-Data!AS$2+INDEX($A52:J52,,MAX(ISNUMBER($D52:J52)*COLUMN($D52:J52))))</f>
        <v>6</v>
      </c>
      <c r="L52" s="2">
        <f t="array" ref="L52">IF(INDEX(Data!AT:AT,$B52)=0,#N/A,INDEX(Data!AT:AT,$B52)-Data!AT$2+INDEX($A52:K52,,MAX(ISNUMBER($D52:K52)*COLUMN($D52:K52))))</f>
        <v>6</v>
      </c>
      <c r="M52" s="2">
        <f t="array" ref="M52">IF(INDEX(Data!AU:AU,$B52)=0,#N/A,INDEX(Data!AU:AU,$B52)-Data!AU$2+INDEX($A52:L52,,MAX(ISNUMBER($D52:L52)*COLUMN($D52:L52))))</f>
        <v>7</v>
      </c>
      <c r="N52" s="2">
        <f t="array" ref="N52">IF(INDEX(Data!AV:AV,$B52)=0,#N/A,INDEX(Data!AV:AV,$B52)-Data!AV$2+INDEX($A52:M52,,MAX(ISNUMBER($D52:M52)*COLUMN($D52:M52))))</f>
        <v>8</v>
      </c>
      <c r="O52" s="2">
        <f t="array" ref="O52">IF(INDEX(Data!AW:AW,$B52)=0,#N/A,INDEX(Data!AW:AW,$B52)-Data!AW$2+INDEX($A52:N52,,MAX(ISNUMBER($D52:N52)*COLUMN($D52:N52))))</f>
        <v>8</v>
      </c>
      <c r="P52" s="2">
        <f t="array" ref="P52">IF(INDEX(Data!AX:AX,$B52)=0,#N/A,INDEX(Data!AX:AX,$B52)-Data!AX$2+INDEX($A52:O52,,MAX(ISNUMBER($D52:O52)*COLUMN($D52:O52))))</f>
        <v>9</v>
      </c>
      <c r="Q52" s="2">
        <f t="array" ref="Q52">IF(INDEX(Data!AY:AY,$B52)=0,#N/A,INDEX(Data!AY:AY,$B52)-Data!AY$2+INDEX($A52:P52,,MAX(ISNUMBER($D52:P52)*COLUMN($D52:P52))))</f>
        <v>9</v>
      </c>
      <c r="R52" s="2">
        <f t="array" ref="R52">IF(INDEX(Data!AZ:AZ,$B52)=0,#N/A,INDEX(Data!AZ:AZ,$B52)-Data!AZ$2+INDEX($A52:Q52,,MAX(ISNUMBER($D52:Q52)*COLUMN($D52:Q52))))</f>
        <v>10</v>
      </c>
      <c r="S52" s="2">
        <f t="array" ref="S52">IF(INDEX(Data!BA:BA,$B52)=0,#N/A,INDEX(Data!BA:BA,$B52)-Data!BA$2+INDEX($A52:R52,,MAX(ISNUMBER($D52:R52)*COLUMN($D52:R52))))</f>
        <v>11</v>
      </c>
      <c r="T52" s="2">
        <f t="array" ref="T52">IF(INDEX(Data!BB:BB,$B52)=0,#N/A,INDEX(Data!BB:BB,$B52)-Data!BB$2+INDEX($A52:S52,,MAX(ISNUMBER($D52:S52)*COLUMN($D52:S52))))</f>
        <v>12</v>
      </c>
      <c r="U52" s="2">
        <f t="array" ref="U52">IF(INDEX(Data!BC:BC,$B52)=0,#N/A,INDEX(Data!BC:BC,$B52)-Data!BC$2+INDEX($A52:T52,,MAX(ISNUMBER($D52:T52)*COLUMN($D52:T52))))</f>
        <v>13</v>
      </c>
      <c r="V52" s="2">
        <f t="array" ref="V52">IF(INDEX(Data!BD:BD,$B52)=0,#N/A,INDEX(Data!BD:BD,$B52)-Data!BD$2+INDEX($A52:U52,,MAX(ISNUMBER($D52:U52)*COLUMN($D52:U52))))</f>
        <v>14</v>
      </c>
      <c r="W52" s="2">
        <f t="array" ref="W52">IF(INDEX(Data!BE:BE,$B52)=0,#N/A,INDEX(Data!BE:BE,$B52)-Data!BE$2+INDEX($A52:V52,,MAX(ISNUMBER($D52:V52)*COLUMN($D52:V52))))</f>
        <v>16</v>
      </c>
      <c r="X52" s="2">
        <f t="array" ref="X52">IF(INDEX(Data!BF:BF,$B52)=0,#N/A,INDEX(Data!BF:BF,$B52)-Data!BF$2+INDEX($A52:W52,,MAX(ISNUMBER($D52:W52)*COLUMN($D52:W52))))</f>
        <v>16</v>
      </c>
      <c r="Y52" s="2">
        <f t="array" ref="Y52">IF(INDEX(Data!BG:BG,$B52)=0,#N/A,INDEX(Data!BG:BG,$B52)-Data!BG$2+INDEX($A52:X52,,MAX(ISNUMBER($D52:X52)*COLUMN($D52:X52))))</f>
        <v>18</v>
      </c>
      <c r="Z52" s="2">
        <f t="array" ref="Z52">IF(INDEX(Data!BH:BH,$B52)=0,#N/A,INDEX(Data!BH:BH,$B52)-Data!BH$2+INDEX($A52:Y52,,MAX(ISNUMBER($D52:Y52)*COLUMN($D52:Y52))))</f>
        <v>20</v>
      </c>
      <c r="AA52" s="2">
        <f t="array" ref="AA52">IF(INDEX(Data!BI:BI,$B52)=0,#N/A,INDEX(Data!BI:BI,$B52)-Data!BI$2+INDEX($A52:Z52,,MAX(ISNUMBER($D52:Z52)*COLUMN($D52:Z52))))</f>
        <v>21</v>
      </c>
      <c r="AB52" s="2">
        <f t="array" ref="AB52">IF(INDEX(Data!BJ:BJ,$B52)=0,#N/A,INDEX(Data!BJ:BJ,$B52)-Data!BJ$2+INDEX($A52:AA52,,MAX(ISNUMBER($D52:AA52)*COLUMN($D52:AA52))))</f>
        <v>22</v>
      </c>
      <c r="AC52" s="2">
        <f t="array" ref="AC52">IF(INDEX(Data!BK:BK,$B52)=0,#N/A,INDEX(Data!BK:BK,$B52)-Data!BK$2+INDEX($A52:AB52,,MAX(ISNUMBER($D52:AB52)*COLUMN($D52:AB52))))</f>
        <v>22</v>
      </c>
      <c r="AD52" s="2">
        <f t="array" ref="AD52">IF(INDEX(Data!BL:BL,$B52)=0,#N/A,INDEX(Data!BL:BL,$B52)-Data!BL$2+INDEX($A52:AC52,,MAX(ISNUMBER($D52:AC52)*COLUMN($D52:AC52))))</f>
        <v>22</v>
      </c>
      <c r="AE52" s="2">
        <f t="array" ref="AE52">IF(INDEX(Data!BM:BM,$B52)=0,#N/A,INDEX(Data!BM:BM,$B52)-Data!BM$2+INDEX($A52:AD52,,MAX(ISNUMBER($D52:AD52)*COLUMN($D52:AD52))))</f>
        <v>23</v>
      </c>
      <c r="AF52" s="2">
        <f t="array" ref="AF52">IF(INDEX(Data!BN:BN,$B52)=0,#N/A,INDEX(Data!BN:BN,$B52)-Data!BN$2+INDEX($A52:AE52,,MAX(ISNUMBER($D52:AE52)*COLUMN($D52:AE52))))</f>
        <v>25</v>
      </c>
      <c r="AG52" s="2" t="e">
        <f t="array" ref="AG52">IF(INDEX(Data!BO:BO,$B52)=0,#N/A,INDEX(Data!BO:BO,$B52)-Data!BO$2+INDEX($A52:AF52,,MAX(ISNUMBER($D52:AF52)*COLUMN($D52:AF52))))</f>
        <v>#N/A</v>
      </c>
      <c r="AH52" s="2" t="e">
        <f t="array" ref="AH52">IF(INDEX(Data!BP:BP,$B52)=0,#N/A,INDEX(Data!BP:BP,$B52)-Data!BP$2+INDEX($A52:AG52,,MAX(ISNUMBER($D52:AG52)*COLUMN($D52:AG52))))</f>
        <v>#N/A</v>
      </c>
      <c r="AI52" s="2" t="e">
        <f t="array" ref="AI52">IF(INDEX(Data!BQ:BQ,$B52)=0,#N/A,INDEX(Data!BQ:BQ,$B52)-Data!BQ$2+INDEX($A52:AH52,,MAX(ISNUMBER($D52:AH52)*COLUMN($D52:AH52))))</f>
        <v>#N/A</v>
      </c>
      <c r="AJ52" s="2" t="e">
        <f t="array" ref="AJ52">IF(INDEX(Data!BR:BR,$B52)=0,#N/A,INDEX(Data!BR:BR,$B52)-Data!BR$2+INDEX($A52:AI52,,MAX(ISNUMBER($D52:AI52)*COLUMN($D52:AI52))))</f>
        <v>#N/A</v>
      </c>
      <c r="AK52" s="2" t="e">
        <f t="array" ref="AK52">IF(INDEX(Data!BS:BS,$B52)=0,#N/A,INDEX(Data!BS:BS,$B52)-Data!BS$2+INDEX($A52:AJ52,,MAX(ISNUMBER($D52:AJ52)*COLUMN($D52:AJ52))))</f>
        <v>#N/A</v>
      </c>
      <c r="AL52" s="2" t="e">
        <f t="array" ref="AL52">IF(INDEX(Data!BT:BT,$B52)=0,#N/A,INDEX(Data!BT:BT,$B52)-Data!BT$2+INDEX($A52:AK52,,MAX(ISNUMBER($D52:AK52)*COLUMN($D52:AK52))))</f>
        <v>#N/A</v>
      </c>
      <c r="AM52" s="2" t="e">
        <f t="array" ref="AM52">IF(INDEX(Data!BU:BU,$B52)=0,#N/A,INDEX(Data!BU:BU,$B52)-Data!BU$2+INDEX($A52:AL52,,MAX(ISNUMBER($D52:AL52)*COLUMN($D52:AL52))))</f>
        <v>#N/A</v>
      </c>
      <c r="AN52" s="2" t="e">
        <f t="array" ref="AN52">IF(INDEX(Data!BV:BV,$B52)=0,#N/A,INDEX(Data!BV:BV,$B52)-Data!BV$2+INDEX($A52:AM52,,MAX(ISNUMBER($D52:AM52)*COLUMN($D52:AM52))))</f>
        <v>#N/A</v>
      </c>
      <c r="AO52" s="2" t="e">
        <f t="array" ref="AO52">IF(INDEX(Data!BW:BW,$B52)=0,#N/A,INDEX(Data!BW:BW,$B52)-Data!BW$2+INDEX($A52:AN52,,MAX(ISNUMBER($D52:AN52)*COLUMN($D52:AN52))))</f>
        <v>#N/A</v>
      </c>
      <c r="AP52" s="2" t="e">
        <f t="array" ref="AP52">IF(INDEX(Data!BX:BX,$B52)=0,#N/A,INDEX(Data!BX:BX,$B52)-Data!BX$2+INDEX($A52:AO52,,MAX(ISNUMBER($D52:AO52)*COLUMN($D52:AO52))))</f>
        <v>#N/A</v>
      </c>
      <c r="AQ52" s="2" t="e">
        <f t="array" ref="AQ52">IF(INDEX(Data!BY:BY,$B52)=0,#N/A,INDEX(Data!BY:BY,$B52)-Data!BY$2+INDEX($A52:AP52,,MAX(ISNUMBER($D52:AP52)*COLUMN($D52:AP52))))</f>
        <v>#N/A</v>
      </c>
      <c r="AR52" s="2" t="e">
        <f t="array" ref="AR52">IF(INDEX(Data!BZ:BZ,$B52)=0,#N/A,INDEX(Data!BZ:BZ,$B52)-Data!BZ$2+INDEX($A52:AQ52,,MAX(ISNUMBER($D52:AQ52)*COLUMN($D52:AQ52))))</f>
        <v>#N/A</v>
      </c>
      <c r="AS52" s="2" t="e">
        <f t="array" ref="AS52">IF(INDEX(Data!CA:CA,$B52)=0,#N/A,INDEX(Data!CA:CA,$B52)-Data!CA$2+INDEX($A52:AR52,,MAX(ISNUMBER($D52:AR52)*COLUMN($D52:AR52))))</f>
        <v>#N/A</v>
      </c>
      <c r="AT52" s="2" t="e">
        <f t="array" ref="AT52">IF(INDEX(Data!CB:CB,$B52)=0,#N/A,INDEX(Data!CB:CB,$B52)-Data!CB$2+INDEX($A52:AS52,,MAX(ISNUMBER($D52:AS52)*COLUMN($D52:AS52))))</f>
        <v>#N/A</v>
      </c>
      <c r="AU52" s="2" t="e">
        <f t="array" ref="AU52">IF(INDEX(Data!CC:CC,$B52)=0,#N/A,INDEX(Data!CC:CC,$B52)-Data!CC$2+INDEX($A52:AT52,,MAX(ISNUMBER($D52:AT52)*COLUMN($D52:AT52))))</f>
        <v>#N/A</v>
      </c>
      <c r="AV52" s="2" t="e">
        <f t="array" ref="AV52">IF(INDEX(Data!CD:CD,$B52)=0,#N/A,INDEX(Data!CD:CD,$B52)-Data!CD$2+INDEX($A52:AU52,,MAX(ISNUMBER($D52:AU52)*COLUMN($D52:AU52))))</f>
        <v>#N/A</v>
      </c>
      <c r="AW52" s="2" t="e">
        <f t="array" ref="AW52">IF(INDEX(Data!CE:CE,$B52)=0,#N/A,INDEX(Data!CE:CE,$B52)-Data!CE$2+INDEX($A52:AV52,,MAX(ISNUMBER($D52:AV52)*COLUMN($D52:AV52))))</f>
        <v>#N/A</v>
      </c>
      <c r="AX52" s="2" t="e">
        <f t="array" ref="AX52">IF(INDEX(Data!CF:CF,$B52)=0,#N/A,INDEX(Data!CF:CF,$B52)-Data!CF$2+INDEX($A52:AW52,,MAX(ISNUMBER($D52:AW52)*COLUMN($D52:AW52))))</f>
        <v>#N/A</v>
      </c>
      <c r="AY52" s="2" t="e">
        <f t="array" ref="AY52">IF(INDEX(Data!CG:CG,$B52)=0,#N/A,INDEX(Data!CG:CG,$B52)-Data!CG$2+INDEX($A52:AX52,,MAX(ISNUMBER($D52:AX52)*COLUMN($D52:AX52))))</f>
        <v>#N/A</v>
      </c>
      <c r="AZ52" s="2" t="e">
        <f t="array" ref="AZ52">IF(INDEX(Data!CH:CH,$B52)=0,#N/A,INDEX(Data!CH:CH,$B52)-Data!CH$2+INDEX($A52:AY52,,MAX(ISNUMBER($D52:AY52)*COLUMN($D52:AY52))))</f>
        <v>#N/A</v>
      </c>
      <c r="BA52" s="2" t="e">
        <f t="array" ref="BA52">IF(INDEX(Data!CI:CI,$B52)=0,#N/A,INDEX(Data!CI:CI,$B52)-Data!CI$2+INDEX($A52:AZ52,,MAX(ISNUMBER($D52:AZ52)*COLUMN($D52:AZ52))))</f>
        <v>#N/A</v>
      </c>
      <c r="BB52" s="2" t="e">
        <f t="array" ref="BB52">IF(INDEX(Data!CJ:CJ,$B52)=0,#N/A,INDEX(Data!CJ:CJ,$B52)-Data!CJ$2+INDEX($A52:BA52,,MAX(ISNUMBER($D52:BA52)*COLUMN($D52:BA52))))</f>
        <v>#N/A</v>
      </c>
      <c r="BC52" s="2" t="e">
        <f t="array" ref="BC52">IF(INDEX(Data!CK:CK,$B52)=0,#N/A,INDEX(Data!CK:CK,$B52)-Data!CK$2+INDEX($A52:BB52,,MAX(ISNUMBER($D52:BB52)*COLUMN($D52:BB52))))</f>
        <v>#N/A</v>
      </c>
      <c r="BD52" s="2" t="e">
        <f t="array" ref="BD52">IF(INDEX(Data!CL:CL,$B52)=0,#N/A,INDEX(Data!CL:CL,$B52)-Data!CL$2+INDEX($A52:BC52,,MAX(ISNUMBER($D52:BC52)*COLUMN($D52:BC52))))</f>
        <v>#N/A</v>
      </c>
      <c r="BE52" s="2" t="e">
        <f t="array" ref="BE52">IF(INDEX(Data!CM:CM,$B52)=0,#N/A,INDEX(Data!CM:CM,$B52)-Data!CM$2+INDEX($A52:BD52,,MAX(ISNUMBER($D52:BD52)*COLUMN($D52:BD52))))</f>
        <v>#N/A</v>
      </c>
      <c r="BF52" s="2" t="e">
        <f t="array" ref="BF52">IF(INDEX(Data!CN:CN,$B52)=0,#N/A,INDEX(Data!CN:CN,$B52)-Data!CN$2+INDEX($A52:BE52,,MAX(ISNUMBER($D52:BE52)*COLUMN($D52:BE52))))</f>
        <v>#N/A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 t="str">
        <f>Data!AJ121</f>
        <v>Irmgard Derschmidt</v>
      </c>
      <c r="B53" s="2">
        <f>MATCH(A53,Data!AJ:AJ,0)</f>
        <v>121</v>
      </c>
      <c r="C53" s="2">
        <f ca="1">COUNTIF(OFFSET(Data!$AM$1:$DC$71,B53-1,0,1),"&gt;0")</f>
        <v>28</v>
      </c>
      <c r="D53" s="2">
        <v>0</v>
      </c>
      <c r="E53" s="2">
        <f t="array" ref="E53">IF(INDEX(Data!AM:AM,$B53)=0,#N/A,INDEX(Data!AM:AM,$B53)-Data!AM$2+INDEX($A53:D53,,MAX(ISNUMBER($D53:D53)*COLUMN($D53:D53))))</f>
        <v>1</v>
      </c>
      <c r="F53" s="2">
        <f t="array" ref="F53">IF(INDEX(Data!AN:AN,$B53)=0,#N/A,INDEX(Data!AN:AN,$B53)-Data!AN$2+INDEX($A53:E53,,MAX(ISNUMBER($D53:E53)*COLUMN($D53:E53))))</f>
        <v>1</v>
      </c>
      <c r="G53" s="2">
        <f t="array" ref="G53">IF(INDEX(Data!AO:AO,$B53)=0,#N/A,INDEX(Data!AO:AO,$B53)-Data!AO$2+INDEX($A53:F53,,MAX(ISNUMBER($D53:F53)*COLUMN($D53:F53))))</f>
        <v>2</v>
      </c>
      <c r="H53" s="2">
        <f t="array" ref="H53">IF(INDEX(Data!AP:AP,$B53)=0,#N/A,INDEX(Data!AP:AP,$B53)-Data!AP$2+INDEX($A53:G53,,MAX(ISNUMBER($D53:G53)*COLUMN($D53:G53))))</f>
        <v>2</v>
      </c>
      <c r="I53" s="2">
        <f t="array" ref="I53">IF(INDEX(Data!AQ:AQ,$B53)=0,#N/A,INDEX(Data!AQ:AQ,$B53)-Data!AQ$2+INDEX($A53:H53,,MAX(ISNUMBER($D53:H53)*COLUMN($D53:H53))))</f>
        <v>4</v>
      </c>
      <c r="J53" s="2">
        <f t="array" ref="J53">IF(INDEX(Data!AR:AR,$B53)=0,#N/A,INDEX(Data!AR:AR,$B53)-Data!AR$2+INDEX($A53:I53,,MAX(ISNUMBER($D53:I53)*COLUMN($D53:I53))))</f>
        <v>5</v>
      </c>
      <c r="K53" s="2">
        <f t="array" ref="K53">IF(INDEX(Data!AS:AS,$B53)=0,#N/A,INDEX(Data!AS:AS,$B53)-Data!AS$2+INDEX($A53:J53,,MAX(ISNUMBER($D53:J53)*COLUMN($D53:J53))))</f>
        <v>8</v>
      </c>
      <c r="L53" s="2">
        <f t="array" ref="L53">IF(INDEX(Data!AT:AT,$B53)=0,#N/A,INDEX(Data!AT:AT,$B53)-Data!AT$2+INDEX($A53:K53,,MAX(ISNUMBER($D53:K53)*COLUMN($D53:K53))))</f>
        <v>9</v>
      </c>
      <c r="M53" s="2">
        <f t="array" ref="M53">IF(INDEX(Data!AU:AU,$B53)=0,#N/A,INDEX(Data!AU:AU,$B53)-Data!AU$2+INDEX($A53:L53,,MAX(ISNUMBER($D53:L53)*COLUMN($D53:L53))))</f>
        <v>10</v>
      </c>
      <c r="N53" s="2">
        <f t="array" ref="N53">IF(INDEX(Data!AV:AV,$B53)=0,#N/A,INDEX(Data!AV:AV,$B53)-Data!AV$2+INDEX($A53:M53,,MAX(ISNUMBER($D53:M53)*COLUMN($D53:M53))))</f>
        <v>11</v>
      </c>
      <c r="O53" s="2">
        <f t="array" ref="O53">IF(INDEX(Data!AW:AW,$B53)=0,#N/A,INDEX(Data!AW:AW,$B53)-Data!AW$2+INDEX($A53:N53,,MAX(ISNUMBER($D53:N53)*COLUMN($D53:N53))))</f>
        <v>14</v>
      </c>
      <c r="P53" s="2">
        <f t="array" ref="P53">IF(INDEX(Data!AX:AX,$B53)=0,#N/A,INDEX(Data!AX:AX,$B53)-Data!AX$2+INDEX($A53:O53,,MAX(ISNUMBER($D53:O53)*COLUMN($D53:O53))))</f>
        <v>15</v>
      </c>
      <c r="Q53" s="2">
        <f t="array" ref="Q53">IF(INDEX(Data!AY:AY,$B53)=0,#N/A,INDEX(Data!AY:AY,$B53)-Data!AY$2+INDEX($A53:P53,,MAX(ISNUMBER($D53:P53)*COLUMN($D53:P53))))</f>
        <v>16</v>
      </c>
      <c r="R53" s="2">
        <f t="array" ref="R53">IF(INDEX(Data!AZ:AZ,$B53)=0,#N/A,INDEX(Data!AZ:AZ,$B53)-Data!AZ$2+INDEX($A53:Q53,,MAX(ISNUMBER($D53:Q53)*COLUMN($D53:Q53))))</f>
        <v>17</v>
      </c>
      <c r="S53" s="2">
        <f t="array" ref="S53">IF(INDEX(Data!BA:BA,$B53)=0,#N/A,INDEX(Data!BA:BA,$B53)-Data!BA$2+INDEX($A53:R53,,MAX(ISNUMBER($D53:R53)*COLUMN($D53:R53))))</f>
        <v>18</v>
      </c>
      <c r="T53" s="2">
        <f t="array" ref="T53">IF(INDEX(Data!BB:BB,$B53)=0,#N/A,INDEX(Data!BB:BB,$B53)-Data!BB$2+INDEX($A53:S53,,MAX(ISNUMBER($D53:S53)*COLUMN($D53:S53))))</f>
        <v>18</v>
      </c>
      <c r="U53" s="2">
        <f t="array" ref="U53">IF(INDEX(Data!BC:BC,$B53)=0,#N/A,INDEX(Data!BC:BC,$B53)-Data!BC$2+INDEX($A53:T53,,MAX(ISNUMBER($D53:T53)*COLUMN($D53:T53))))</f>
        <v>18</v>
      </c>
      <c r="V53" s="2">
        <f t="array" ref="V53">IF(INDEX(Data!BD:BD,$B53)=0,#N/A,INDEX(Data!BD:BD,$B53)-Data!BD$2+INDEX($A53:U53,,MAX(ISNUMBER($D53:U53)*COLUMN($D53:U53))))</f>
        <v>19</v>
      </c>
      <c r="W53" s="2">
        <f t="array" ref="W53">IF(INDEX(Data!BE:BE,$B53)=0,#N/A,INDEX(Data!BE:BE,$B53)-Data!BE$2+INDEX($A53:V53,,MAX(ISNUMBER($D53:V53)*COLUMN($D53:V53))))</f>
        <v>19</v>
      </c>
      <c r="X53" s="2">
        <f t="array" ref="X53">IF(INDEX(Data!BF:BF,$B53)=0,#N/A,INDEX(Data!BF:BF,$B53)-Data!BF$2+INDEX($A53:W53,,MAX(ISNUMBER($D53:W53)*COLUMN($D53:W53))))</f>
        <v>19</v>
      </c>
      <c r="Y53" s="2">
        <f t="array" ref="Y53">IF(INDEX(Data!BG:BG,$B53)=0,#N/A,INDEX(Data!BG:BG,$B53)-Data!BG$2+INDEX($A53:X53,,MAX(ISNUMBER($D53:X53)*COLUMN($D53:X53))))</f>
        <v>20</v>
      </c>
      <c r="Z53" s="2">
        <f t="array" ref="Z53">IF(INDEX(Data!BH:BH,$B53)=0,#N/A,INDEX(Data!BH:BH,$B53)-Data!BH$2+INDEX($A53:Y53,,MAX(ISNUMBER($D53:Y53)*COLUMN($D53:Y53))))</f>
        <v>20</v>
      </c>
      <c r="AA53" s="2">
        <f t="array" ref="AA53">IF(INDEX(Data!BI:BI,$B53)=0,#N/A,INDEX(Data!BI:BI,$B53)-Data!BI$2+INDEX($A53:Z53,,MAX(ISNUMBER($D53:Z53)*COLUMN($D53:Z53))))</f>
        <v>21</v>
      </c>
      <c r="AB53" s="2">
        <f t="array" ref="AB53">IF(INDEX(Data!BJ:BJ,$B53)=0,#N/A,INDEX(Data!BJ:BJ,$B53)-Data!BJ$2+INDEX($A53:AA53,,MAX(ISNUMBER($D53:AA53)*COLUMN($D53:AA53))))</f>
        <v>23</v>
      </c>
      <c r="AC53" s="2">
        <f t="array" ref="AC53">IF(INDEX(Data!BK:BK,$B53)=0,#N/A,INDEX(Data!BK:BK,$B53)-Data!BK$2+INDEX($A53:AB53,,MAX(ISNUMBER($D53:AB53)*COLUMN($D53:AB53))))</f>
        <v>24</v>
      </c>
      <c r="AD53" s="2">
        <f t="array" ref="AD53">IF(INDEX(Data!BL:BL,$B53)=0,#N/A,INDEX(Data!BL:BL,$B53)-Data!BL$2+INDEX($A53:AC53,,MAX(ISNUMBER($D53:AC53)*COLUMN($D53:AC53))))</f>
        <v>24</v>
      </c>
      <c r="AE53" s="2">
        <f t="array" ref="AE53">IF(INDEX(Data!BM:BM,$B53)=0,#N/A,INDEX(Data!BM:BM,$B53)-Data!BM$2+INDEX($A53:AD53,,MAX(ISNUMBER($D53:AD53)*COLUMN($D53:AD53))))</f>
        <v>26</v>
      </c>
      <c r="AF53" s="2">
        <f t="array" ref="AF53">IF(INDEX(Data!BN:BN,$B53)=0,#N/A,INDEX(Data!BN:BN,$B53)-Data!BN$2+INDEX($A53:AE53,,MAX(ISNUMBER($D53:AE53)*COLUMN($D53:AE53))))</f>
        <v>27</v>
      </c>
      <c r="AG53" s="2" t="e">
        <f t="array" ref="AG53">IF(INDEX(Data!BO:BO,$B53)=0,#N/A,INDEX(Data!BO:BO,$B53)-Data!BO$2+INDEX($A53:AF53,,MAX(ISNUMBER($D53:AF53)*COLUMN($D53:AF53))))</f>
        <v>#N/A</v>
      </c>
      <c r="AH53" s="2" t="e">
        <f t="array" ref="AH53">IF(INDEX(Data!BP:BP,$B53)=0,#N/A,INDEX(Data!BP:BP,$B53)-Data!BP$2+INDEX($A53:AG53,,MAX(ISNUMBER($D53:AG53)*COLUMN($D53:AG53))))</f>
        <v>#N/A</v>
      </c>
      <c r="AI53" s="2" t="e">
        <f t="array" ref="AI53">IF(INDEX(Data!BQ:BQ,$B53)=0,#N/A,INDEX(Data!BQ:BQ,$B53)-Data!BQ$2+INDEX($A53:AH53,,MAX(ISNUMBER($D53:AH53)*COLUMN($D53:AH53))))</f>
        <v>#N/A</v>
      </c>
      <c r="AJ53" s="2" t="e">
        <f t="array" ref="AJ53">IF(INDEX(Data!BR:BR,$B53)=0,#N/A,INDEX(Data!BR:BR,$B53)-Data!BR$2+INDEX($A53:AI53,,MAX(ISNUMBER($D53:AI53)*COLUMN($D53:AI53))))</f>
        <v>#N/A</v>
      </c>
      <c r="AK53" s="2" t="e">
        <f t="array" ref="AK53">IF(INDEX(Data!BS:BS,$B53)=0,#N/A,INDEX(Data!BS:BS,$B53)-Data!BS$2+INDEX($A53:AJ53,,MAX(ISNUMBER($D53:AJ53)*COLUMN($D53:AJ53))))</f>
        <v>#N/A</v>
      </c>
      <c r="AL53" s="2" t="e">
        <f t="array" ref="AL53">IF(INDEX(Data!BT:BT,$B53)=0,#N/A,INDEX(Data!BT:BT,$B53)-Data!BT$2+INDEX($A53:AK53,,MAX(ISNUMBER($D53:AK53)*COLUMN($D53:AK53))))</f>
        <v>#N/A</v>
      </c>
      <c r="AM53" s="2" t="e">
        <f t="array" ref="AM53">IF(INDEX(Data!BU:BU,$B53)=0,#N/A,INDEX(Data!BU:BU,$B53)-Data!BU$2+INDEX($A53:AL53,,MAX(ISNUMBER($D53:AL53)*COLUMN($D53:AL53))))</f>
        <v>#N/A</v>
      </c>
      <c r="AN53" s="2" t="e">
        <f t="array" ref="AN53">IF(INDEX(Data!BV:BV,$B53)=0,#N/A,INDEX(Data!BV:BV,$B53)-Data!BV$2+INDEX($A53:AM53,,MAX(ISNUMBER($D53:AM53)*COLUMN($D53:AM53))))</f>
        <v>#N/A</v>
      </c>
      <c r="AO53" s="2" t="e">
        <f t="array" ref="AO53">IF(INDEX(Data!BW:BW,$B53)=0,#N/A,INDEX(Data!BW:BW,$B53)-Data!BW$2+INDEX($A53:AN53,,MAX(ISNUMBER($D53:AN53)*COLUMN($D53:AN53))))</f>
        <v>#N/A</v>
      </c>
      <c r="AP53" s="2" t="e">
        <f t="array" ref="AP53">IF(INDEX(Data!BX:BX,$B53)=0,#N/A,INDEX(Data!BX:BX,$B53)-Data!BX$2+INDEX($A53:AO53,,MAX(ISNUMBER($D53:AO53)*COLUMN($D53:AO53))))</f>
        <v>#N/A</v>
      </c>
      <c r="AQ53" s="2" t="e">
        <f t="array" ref="AQ53">IF(INDEX(Data!BY:BY,$B53)=0,#N/A,INDEX(Data!BY:BY,$B53)-Data!BY$2+INDEX($A53:AP53,,MAX(ISNUMBER($D53:AP53)*COLUMN($D53:AP53))))</f>
        <v>#N/A</v>
      </c>
      <c r="AR53" s="2" t="e">
        <f t="array" ref="AR53">IF(INDEX(Data!BZ:BZ,$B53)=0,#N/A,INDEX(Data!BZ:BZ,$B53)-Data!BZ$2+INDEX($A53:AQ53,,MAX(ISNUMBER($D53:AQ53)*COLUMN($D53:AQ53))))</f>
        <v>#N/A</v>
      </c>
      <c r="AS53" s="2" t="e">
        <f t="array" ref="AS53">IF(INDEX(Data!CA:CA,$B53)=0,#N/A,INDEX(Data!CA:CA,$B53)-Data!CA$2+INDEX($A53:AR53,,MAX(ISNUMBER($D53:AR53)*COLUMN($D53:AR53))))</f>
        <v>#N/A</v>
      </c>
      <c r="AT53" s="2" t="e">
        <f t="array" ref="AT53">IF(INDEX(Data!CB:CB,$B53)=0,#N/A,INDEX(Data!CB:CB,$B53)-Data!CB$2+INDEX($A53:AS53,,MAX(ISNUMBER($D53:AS53)*COLUMN($D53:AS53))))</f>
        <v>#N/A</v>
      </c>
      <c r="AU53" s="2" t="e">
        <f t="array" ref="AU53">IF(INDEX(Data!CC:CC,$B53)=0,#N/A,INDEX(Data!CC:CC,$B53)-Data!CC$2+INDEX($A53:AT53,,MAX(ISNUMBER($D53:AT53)*COLUMN($D53:AT53))))</f>
        <v>#N/A</v>
      </c>
      <c r="AV53" s="2" t="e">
        <f t="array" ref="AV53">IF(INDEX(Data!CD:CD,$B53)=0,#N/A,INDEX(Data!CD:CD,$B53)-Data!CD$2+INDEX($A53:AU53,,MAX(ISNUMBER($D53:AU53)*COLUMN($D53:AU53))))</f>
        <v>#N/A</v>
      </c>
      <c r="AW53" s="2" t="e">
        <f t="array" ref="AW53">IF(INDEX(Data!CE:CE,$B53)=0,#N/A,INDEX(Data!CE:CE,$B53)-Data!CE$2+INDEX($A53:AV53,,MAX(ISNUMBER($D53:AV53)*COLUMN($D53:AV53))))</f>
        <v>#N/A</v>
      </c>
      <c r="AX53" s="2" t="e">
        <f t="array" ref="AX53">IF(INDEX(Data!CF:CF,$B53)=0,#N/A,INDEX(Data!CF:CF,$B53)-Data!CF$2+INDEX($A53:AW53,,MAX(ISNUMBER($D53:AW53)*COLUMN($D53:AW53))))</f>
        <v>#N/A</v>
      </c>
      <c r="AY53" s="2" t="e">
        <f t="array" ref="AY53">IF(INDEX(Data!CG:CG,$B53)=0,#N/A,INDEX(Data!CG:CG,$B53)-Data!CG$2+INDEX($A53:AX53,,MAX(ISNUMBER($D53:AX53)*COLUMN($D53:AX53))))</f>
        <v>#N/A</v>
      </c>
      <c r="AZ53" s="2" t="e">
        <f t="array" ref="AZ53">IF(INDEX(Data!CH:CH,$B53)=0,#N/A,INDEX(Data!CH:CH,$B53)-Data!CH$2+INDEX($A53:AY53,,MAX(ISNUMBER($D53:AY53)*COLUMN($D53:AY53))))</f>
        <v>#N/A</v>
      </c>
      <c r="BA53" s="2" t="e">
        <f t="array" ref="BA53">IF(INDEX(Data!CI:CI,$B53)=0,#N/A,INDEX(Data!CI:CI,$B53)-Data!CI$2+INDEX($A53:AZ53,,MAX(ISNUMBER($D53:AZ53)*COLUMN($D53:AZ53))))</f>
        <v>#N/A</v>
      </c>
      <c r="BB53" s="2" t="e">
        <f t="array" ref="BB53">IF(INDEX(Data!CJ:CJ,$B53)=0,#N/A,INDEX(Data!CJ:CJ,$B53)-Data!CJ$2+INDEX($A53:BA53,,MAX(ISNUMBER($D53:BA53)*COLUMN($D53:BA53))))</f>
        <v>#N/A</v>
      </c>
      <c r="BC53" s="2" t="e">
        <f t="array" ref="BC53">IF(INDEX(Data!CK:CK,$B53)=0,#N/A,INDEX(Data!CK:CK,$B53)-Data!CK$2+INDEX($A53:BB53,,MAX(ISNUMBER($D53:BB53)*COLUMN($D53:BB53))))</f>
        <v>#N/A</v>
      </c>
      <c r="BD53" s="2" t="e">
        <f t="array" ref="BD53">IF(INDEX(Data!CL:CL,$B53)=0,#N/A,INDEX(Data!CL:CL,$B53)-Data!CL$2+INDEX($A53:BC53,,MAX(ISNUMBER($D53:BC53)*COLUMN($D53:BC53))))</f>
        <v>#N/A</v>
      </c>
      <c r="BE53" s="2" t="e">
        <f t="array" ref="BE53">IF(INDEX(Data!CM:CM,$B53)=0,#N/A,INDEX(Data!CM:CM,$B53)-Data!CM$2+INDEX($A53:BD53,,MAX(ISNUMBER($D53:BD53)*COLUMN($D53:BD53))))</f>
        <v>#N/A</v>
      </c>
      <c r="BF53" s="2" t="e">
        <f t="array" ref="BF53">IF(INDEX(Data!CN:CN,$B53)=0,#N/A,INDEX(Data!CN:CN,$B53)-Data!CN$2+INDEX($A53:BE53,,MAX(ISNUMBER($D53:BE53)*COLUMN($D53:BE53))))</f>
        <v>#N/A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 t="str">
        <f>Data!AJ122</f>
        <v>Isa Priester</v>
      </c>
      <c r="B54" s="2">
        <f>MATCH(A54,Data!AJ:AJ,0)</f>
        <v>122</v>
      </c>
      <c r="C54" s="2">
        <f ca="1">COUNTIF(OFFSET(Data!$AM$1:$DC$71,B54-1,0,1),"&gt;0")</f>
        <v>28</v>
      </c>
      <c r="D54" s="2">
        <v>0</v>
      </c>
      <c r="E54" s="2">
        <f t="array" ref="E54">IF(INDEX(Data!AM:AM,$B54)=0,#N/A,INDEX(Data!AM:AM,$B54)-Data!AM$2+INDEX($A54:D54,,MAX(ISNUMBER($D54:D54)*COLUMN($D54:D54))))</f>
        <v>0</v>
      </c>
      <c r="F54" s="2">
        <f t="array" ref="F54">IF(INDEX(Data!AN:AN,$B54)=0,#N/A,INDEX(Data!AN:AN,$B54)-Data!AN$2+INDEX($A54:E54,,MAX(ISNUMBER($D54:E54)*COLUMN($D54:E54))))</f>
        <v>1</v>
      </c>
      <c r="G54" s="2">
        <f t="array" ref="G54">IF(INDEX(Data!AO:AO,$B54)=0,#N/A,INDEX(Data!AO:AO,$B54)-Data!AO$2+INDEX($A54:F54,,MAX(ISNUMBER($D54:F54)*COLUMN($D54:F54))))</f>
        <v>3</v>
      </c>
      <c r="H54" s="2">
        <f t="array" ref="H54">IF(INDEX(Data!AP:AP,$B54)=0,#N/A,INDEX(Data!AP:AP,$B54)-Data!AP$2+INDEX($A54:G54,,MAX(ISNUMBER($D54:G54)*COLUMN($D54:G54))))</f>
        <v>4</v>
      </c>
      <c r="I54" s="2">
        <f t="array" ref="I54">IF(INDEX(Data!AQ:AQ,$B54)=0,#N/A,INDEX(Data!AQ:AQ,$B54)-Data!AQ$2+INDEX($A54:H54,,MAX(ISNUMBER($D54:H54)*COLUMN($D54:H54))))</f>
        <v>5</v>
      </c>
      <c r="J54" s="2">
        <f t="array" ref="J54">IF(INDEX(Data!AR:AR,$B54)=0,#N/A,INDEX(Data!AR:AR,$B54)-Data!AR$2+INDEX($A54:I54,,MAX(ISNUMBER($D54:I54)*COLUMN($D54:I54))))</f>
        <v>6</v>
      </c>
      <c r="K54" s="2">
        <f t="array" ref="K54">IF(INDEX(Data!AS:AS,$B54)=0,#N/A,INDEX(Data!AS:AS,$B54)-Data!AS$2+INDEX($A54:J54,,MAX(ISNUMBER($D54:J54)*COLUMN($D54:J54))))</f>
        <v>7</v>
      </c>
      <c r="L54" s="2">
        <f t="array" ref="L54">IF(INDEX(Data!AT:AT,$B54)=0,#N/A,INDEX(Data!AT:AT,$B54)-Data!AT$2+INDEX($A54:K54,,MAX(ISNUMBER($D54:K54)*COLUMN($D54:K54))))</f>
        <v>8</v>
      </c>
      <c r="M54" s="2">
        <f t="array" ref="M54">IF(INDEX(Data!AU:AU,$B54)=0,#N/A,INDEX(Data!AU:AU,$B54)-Data!AU$2+INDEX($A54:L54,,MAX(ISNUMBER($D54:L54)*COLUMN($D54:L54))))</f>
        <v>8</v>
      </c>
      <c r="N54" s="2">
        <f t="array" ref="N54">IF(INDEX(Data!AV:AV,$B54)=0,#N/A,INDEX(Data!AV:AV,$B54)-Data!AV$2+INDEX($A54:M54,,MAX(ISNUMBER($D54:M54)*COLUMN($D54:M54))))</f>
        <v>9</v>
      </c>
      <c r="O54" s="2">
        <f t="array" ref="O54">IF(INDEX(Data!AW:AW,$B54)=0,#N/A,INDEX(Data!AW:AW,$B54)-Data!AW$2+INDEX($A54:N54,,MAX(ISNUMBER($D54:N54)*COLUMN($D54:N54))))</f>
        <v>10</v>
      </c>
      <c r="P54" s="2">
        <f t="array" ref="P54">IF(INDEX(Data!AX:AX,$B54)=0,#N/A,INDEX(Data!AX:AX,$B54)-Data!AX$2+INDEX($A54:O54,,MAX(ISNUMBER($D54:O54)*COLUMN($D54:O54))))</f>
        <v>10</v>
      </c>
      <c r="Q54" s="2">
        <f t="array" ref="Q54">IF(INDEX(Data!AY:AY,$B54)=0,#N/A,INDEX(Data!AY:AY,$B54)-Data!AY$2+INDEX($A54:P54,,MAX(ISNUMBER($D54:P54)*COLUMN($D54:P54))))</f>
        <v>11</v>
      </c>
      <c r="R54" s="2">
        <f t="array" ref="R54">IF(INDEX(Data!AZ:AZ,$B54)=0,#N/A,INDEX(Data!AZ:AZ,$B54)-Data!AZ$2+INDEX($A54:Q54,,MAX(ISNUMBER($D54:Q54)*COLUMN($D54:Q54))))</f>
        <v>12</v>
      </c>
      <c r="S54" s="2">
        <f t="array" ref="S54">IF(INDEX(Data!BA:BA,$B54)=0,#N/A,INDEX(Data!BA:BA,$B54)-Data!BA$2+INDEX($A54:R54,,MAX(ISNUMBER($D54:R54)*COLUMN($D54:R54))))</f>
        <v>13</v>
      </c>
      <c r="T54" s="2">
        <f t="array" ref="T54">IF(INDEX(Data!BB:BB,$B54)=0,#N/A,INDEX(Data!BB:BB,$B54)-Data!BB$2+INDEX($A54:S54,,MAX(ISNUMBER($D54:S54)*COLUMN($D54:S54))))</f>
        <v>14</v>
      </c>
      <c r="U54" s="2">
        <f t="array" ref="U54">IF(INDEX(Data!BC:BC,$B54)=0,#N/A,INDEX(Data!BC:BC,$B54)-Data!BC$2+INDEX($A54:T54,,MAX(ISNUMBER($D54:T54)*COLUMN($D54:T54))))</f>
        <v>16</v>
      </c>
      <c r="V54" s="2">
        <f t="array" ref="V54">IF(INDEX(Data!BD:BD,$B54)=0,#N/A,INDEX(Data!BD:BD,$B54)-Data!BD$2+INDEX($A54:U54,,MAX(ISNUMBER($D54:U54)*COLUMN($D54:U54))))</f>
        <v>16</v>
      </c>
      <c r="W54" s="2">
        <f t="array" ref="W54">IF(INDEX(Data!BE:BE,$B54)=0,#N/A,INDEX(Data!BE:BE,$B54)-Data!BE$2+INDEX($A54:V54,,MAX(ISNUMBER($D54:V54)*COLUMN($D54:V54))))</f>
        <v>17</v>
      </c>
      <c r="X54" s="2">
        <f t="array" ref="X54">IF(INDEX(Data!BF:BF,$B54)=0,#N/A,INDEX(Data!BF:BF,$B54)-Data!BF$2+INDEX($A54:W54,,MAX(ISNUMBER($D54:W54)*COLUMN($D54:W54))))</f>
        <v>18</v>
      </c>
      <c r="Y54" s="2">
        <f t="array" ref="Y54">IF(INDEX(Data!BG:BG,$B54)=0,#N/A,INDEX(Data!BG:BG,$B54)-Data!BG$2+INDEX($A54:X54,,MAX(ISNUMBER($D54:X54)*COLUMN($D54:X54))))</f>
        <v>19</v>
      </c>
      <c r="Z54" s="2">
        <f t="array" ref="Z54">IF(INDEX(Data!BH:BH,$B54)=0,#N/A,INDEX(Data!BH:BH,$B54)-Data!BH$2+INDEX($A54:Y54,,MAX(ISNUMBER($D54:Y54)*COLUMN($D54:Y54))))</f>
        <v>20</v>
      </c>
      <c r="AA54" s="2">
        <f t="array" ref="AA54">IF(INDEX(Data!BI:BI,$B54)=0,#N/A,INDEX(Data!BI:BI,$B54)-Data!BI$2+INDEX($A54:Z54,,MAX(ISNUMBER($D54:Z54)*COLUMN($D54:Z54))))</f>
        <v>22</v>
      </c>
      <c r="AB54" s="2">
        <f t="array" ref="AB54">IF(INDEX(Data!BJ:BJ,$B54)=0,#N/A,INDEX(Data!BJ:BJ,$B54)-Data!BJ$2+INDEX($A54:AA54,,MAX(ISNUMBER($D54:AA54)*COLUMN($D54:AA54))))</f>
        <v>24</v>
      </c>
      <c r="AC54" s="2">
        <f t="array" ref="AC54">IF(INDEX(Data!BK:BK,$B54)=0,#N/A,INDEX(Data!BK:BK,$B54)-Data!BK$2+INDEX($A54:AB54,,MAX(ISNUMBER($D54:AB54)*COLUMN($D54:AB54))))</f>
        <v>25</v>
      </c>
      <c r="AD54" s="2">
        <f t="array" ref="AD54">IF(INDEX(Data!BL:BL,$B54)=0,#N/A,INDEX(Data!BL:BL,$B54)-Data!BL$2+INDEX($A54:AC54,,MAX(ISNUMBER($D54:AC54)*COLUMN($D54:AC54))))</f>
        <v>26</v>
      </c>
      <c r="AE54" s="2">
        <f t="array" ref="AE54">IF(INDEX(Data!BM:BM,$B54)=0,#N/A,INDEX(Data!BM:BM,$B54)-Data!BM$2+INDEX($A54:AD54,,MAX(ISNUMBER($D54:AD54)*COLUMN($D54:AD54))))</f>
        <v>27</v>
      </c>
      <c r="AF54" s="2">
        <f t="array" ref="AF54">IF(INDEX(Data!BN:BN,$B54)=0,#N/A,INDEX(Data!BN:BN,$B54)-Data!BN$2+INDEX($A54:AE54,,MAX(ISNUMBER($D54:AE54)*COLUMN($D54:AE54))))</f>
        <v>28</v>
      </c>
      <c r="AG54" s="2" t="e">
        <f t="array" ref="AG54">IF(INDEX(Data!BO:BO,$B54)=0,#N/A,INDEX(Data!BO:BO,$B54)-Data!BO$2+INDEX($A54:AF54,,MAX(ISNUMBER($D54:AF54)*COLUMN($D54:AF54))))</f>
        <v>#N/A</v>
      </c>
      <c r="AH54" s="2" t="e">
        <f t="array" ref="AH54">IF(INDEX(Data!BP:BP,$B54)=0,#N/A,INDEX(Data!BP:BP,$B54)-Data!BP$2+INDEX($A54:AG54,,MAX(ISNUMBER($D54:AG54)*COLUMN($D54:AG54))))</f>
        <v>#N/A</v>
      </c>
      <c r="AI54" s="2" t="e">
        <f t="array" ref="AI54">IF(INDEX(Data!BQ:BQ,$B54)=0,#N/A,INDEX(Data!BQ:BQ,$B54)-Data!BQ$2+INDEX($A54:AH54,,MAX(ISNUMBER($D54:AH54)*COLUMN($D54:AH54))))</f>
        <v>#N/A</v>
      </c>
      <c r="AJ54" s="2" t="e">
        <f t="array" ref="AJ54">IF(INDEX(Data!BR:BR,$B54)=0,#N/A,INDEX(Data!BR:BR,$B54)-Data!BR$2+INDEX($A54:AI54,,MAX(ISNUMBER($D54:AI54)*COLUMN($D54:AI54))))</f>
        <v>#N/A</v>
      </c>
      <c r="AK54" s="2" t="e">
        <f t="array" ref="AK54">IF(INDEX(Data!BS:BS,$B54)=0,#N/A,INDEX(Data!BS:BS,$B54)-Data!BS$2+INDEX($A54:AJ54,,MAX(ISNUMBER($D54:AJ54)*COLUMN($D54:AJ54))))</f>
        <v>#N/A</v>
      </c>
      <c r="AL54" s="2" t="e">
        <f t="array" ref="AL54">IF(INDEX(Data!BT:BT,$B54)=0,#N/A,INDEX(Data!BT:BT,$B54)-Data!BT$2+INDEX($A54:AK54,,MAX(ISNUMBER($D54:AK54)*COLUMN($D54:AK54))))</f>
        <v>#N/A</v>
      </c>
      <c r="AM54" s="2" t="e">
        <f t="array" ref="AM54">IF(INDEX(Data!BU:BU,$B54)=0,#N/A,INDEX(Data!BU:BU,$B54)-Data!BU$2+INDEX($A54:AL54,,MAX(ISNUMBER($D54:AL54)*COLUMN($D54:AL54))))</f>
        <v>#N/A</v>
      </c>
      <c r="AN54" s="2" t="e">
        <f t="array" ref="AN54">IF(INDEX(Data!BV:BV,$B54)=0,#N/A,INDEX(Data!BV:BV,$B54)-Data!BV$2+INDEX($A54:AM54,,MAX(ISNUMBER($D54:AM54)*COLUMN($D54:AM54))))</f>
        <v>#N/A</v>
      </c>
      <c r="AO54" s="2" t="e">
        <f t="array" ref="AO54">IF(INDEX(Data!BW:BW,$B54)=0,#N/A,INDEX(Data!BW:BW,$B54)-Data!BW$2+INDEX($A54:AN54,,MAX(ISNUMBER($D54:AN54)*COLUMN($D54:AN54))))</f>
        <v>#N/A</v>
      </c>
      <c r="AP54" s="2" t="e">
        <f t="array" ref="AP54">IF(INDEX(Data!BX:BX,$B54)=0,#N/A,INDEX(Data!BX:BX,$B54)-Data!BX$2+INDEX($A54:AO54,,MAX(ISNUMBER($D54:AO54)*COLUMN($D54:AO54))))</f>
        <v>#N/A</v>
      </c>
      <c r="AQ54" s="2" t="e">
        <f t="array" ref="AQ54">IF(INDEX(Data!BY:BY,$B54)=0,#N/A,INDEX(Data!BY:BY,$B54)-Data!BY$2+INDEX($A54:AP54,,MAX(ISNUMBER($D54:AP54)*COLUMN($D54:AP54))))</f>
        <v>#N/A</v>
      </c>
      <c r="AR54" s="2" t="e">
        <f t="array" ref="AR54">IF(INDEX(Data!BZ:BZ,$B54)=0,#N/A,INDEX(Data!BZ:BZ,$B54)-Data!BZ$2+INDEX($A54:AQ54,,MAX(ISNUMBER($D54:AQ54)*COLUMN($D54:AQ54))))</f>
        <v>#N/A</v>
      </c>
      <c r="AS54" s="2" t="e">
        <f t="array" ref="AS54">IF(INDEX(Data!CA:CA,$B54)=0,#N/A,INDEX(Data!CA:CA,$B54)-Data!CA$2+INDEX($A54:AR54,,MAX(ISNUMBER($D54:AR54)*COLUMN($D54:AR54))))</f>
        <v>#N/A</v>
      </c>
      <c r="AT54" s="2" t="e">
        <f t="array" ref="AT54">IF(INDEX(Data!CB:CB,$B54)=0,#N/A,INDEX(Data!CB:CB,$B54)-Data!CB$2+INDEX($A54:AS54,,MAX(ISNUMBER($D54:AS54)*COLUMN($D54:AS54))))</f>
        <v>#N/A</v>
      </c>
      <c r="AU54" s="2" t="e">
        <f t="array" ref="AU54">IF(INDEX(Data!CC:CC,$B54)=0,#N/A,INDEX(Data!CC:CC,$B54)-Data!CC$2+INDEX($A54:AT54,,MAX(ISNUMBER($D54:AT54)*COLUMN($D54:AT54))))</f>
        <v>#N/A</v>
      </c>
      <c r="AV54" s="2" t="e">
        <f t="array" ref="AV54">IF(INDEX(Data!CD:CD,$B54)=0,#N/A,INDEX(Data!CD:CD,$B54)-Data!CD$2+INDEX($A54:AU54,,MAX(ISNUMBER($D54:AU54)*COLUMN($D54:AU54))))</f>
        <v>#N/A</v>
      </c>
      <c r="AW54" s="2" t="e">
        <f t="array" ref="AW54">IF(INDEX(Data!CE:CE,$B54)=0,#N/A,INDEX(Data!CE:CE,$B54)-Data!CE$2+INDEX($A54:AV54,,MAX(ISNUMBER($D54:AV54)*COLUMN($D54:AV54))))</f>
        <v>#N/A</v>
      </c>
      <c r="AX54" s="2" t="e">
        <f t="array" ref="AX54">IF(INDEX(Data!CF:CF,$B54)=0,#N/A,INDEX(Data!CF:CF,$B54)-Data!CF$2+INDEX($A54:AW54,,MAX(ISNUMBER($D54:AW54)*COLUMN($D54:AW54))))</f>
        <v>#N/A</v>
      </c>
      <c r="AY54" s="2" t="e">
        <f t="array" ref="AY54">IF(INDEX(Data!CG:CG,$B54)=0,#N/A,INDEX(Data!CG:CG,$B54)-Data!CG$2+INDEX($A54:AX54,,MAX(ISNUMBER($D54:AX54)*COLUMN($D54:AX54))))</f>
        <v>#N/A</v>
      </c>
      <c r="AZ54" s="2" t="e">
        <f t="array" ref="AZ54">IF(INDEX(Data!CH:CH,$B54)=0,#N/A,INDEX(Data!CH:CH,$B54)-Data!CH$2+INDEX($A54:AY54,,MAX(ISNUMBER($D54:AY54)*COLUMN($D54:AY54))))</f>
        <v>#N/A</v>
      </c>
      <c r="BA54" s="2" t="e">
        <f t="array" ref="BA54">IF(INDEX(Data!CI:CI,$B54)=0,#N/A,INDEX(Data!CI:CI,$B54)-Data!CI$2+INDEX($A54:AZ54,,MAX(ISNUMBER($D54:AZ54)*COLUMN($D54:AZ54))))</f>
        <v>#N/A</v>
      </c>
      <c r="BB54" s="2" t="e">
        <f t="array" ref="BB54">IF(INDEX(Data!CJ:CJ,$B54)=0,#N/A,INDEX(Data!CJ:CJ,$B54)-Data!CJ$2+INDEX($A54:BA54,,MAX(ISNUMBER($D54:BA54)*COLUMN($D54:BA54))))</f>
        <v>#N/A</v>
      </c>
      <c r="BC54" s="2" t="e">
        <f t="array" ref="BC54">IF(INDEX(Data!CK:CK,$B54)=0,#N/A,INDEX(Data!CK:CK,$B54)-Data!CK$2+INDEX($A54:BB54,,MAX(ISNUMBER($D54:BB54)*COLUMN($D54:BB54))))</f>
        <v>#N/A</v>
      </c>
      <c r="BD54" s="2" t="e">
        <f t="array" ref="BD54">IF(INDEX(Data!CL:CL,$B54)=0,#N/A,INDEX(Data!CL:CL,$B54)-Data!CL$2+INDEX($A54:BC54,,MAX(ISNUMBER($D54:BC54)*COLUMN($D54:BC54))))</f>
        <v>#N/A</v>
      </c>
      <c r="BE54" s="2" t="e">
        <f t="array" ref="BE54">IF(INDEX(Data!CM:CM,$B54)=0,#N/A,INDEX(Data!CM:CM,$B54)-Data!CM$2+INDEX($A54:BD54,,MAX(ISNUMBER($D54:BD54)*COLUMN($D54:BD54))))</f>
        <v>#N/A</v>
      </c>
      <c r="BF54" s="2" t="e">
        <f t="array" ref="BF54">IF(INDEX(Data!CN:CN,$B54)=0,#N/A,INDEX(Data!CN:CN,$B54)-Data!CN$2+INDEX($A54:BE54,,MAX(ISNUMBER($D54:BE54)*COLUMN($D54:BE54))))</f>
        <v>#N/A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 t="str">
        <f>Data!AJ123</f>
        <v>Richard Fasching</v>
      </c>
      <c r="B55" s="2">
        <f>MATCH(A55,Data!AJ:AJ,0)</f>
        <v>123</v>
      </c>
      <c r="C55" s="2">
        <f ca="1">COUNTIF(OFFSET(Data!$AM$1:$DC$71,B55-1,0,1),"&gt;0")</f>
        <v>28</v>
      </c>
      <c r="D55" s="2">
        <v>0</v>
      </c>
      <c r="E55" s="2">
        <f t="array" ref="E55">IF(INDEX(Data!AM:AM,$B55)=0,#N/A,INDEX(Data!AM:AM,$B55)-Data!AM$2+INDEX($A55:D55,,MAX(ISNUMBER($D55:D55)*COLUMN($D55:D55))))</f>
        <v>1</v>
      </c>
      <c r="F55" s="2">
        <f t="array" ref="F55">IF(INDEX(Data!AN:AN,$B55)=0,#N/A,INDEX(Data!AN:AN,$B55)-Data!AN$2+INDEX($A55:E55,,MAX(ISNUMBER($D55:E55)*COLUMN($D55:E55))))</f>
        <v>1</v>
      </c>
      <c r="G55" s="2">
        <f t="array" ref="G55">IF(INDEX(Data!AO:AO,$B55)=0,#N/A,INDEX(Data!AO:AO,$B55)-Data!AO$2+INDEX($A55:F55,,MAX(ISNUMBER($D55:F55)*COLUMN($D55:F55))))</f>
        <v>2</v>
      </c>
      <c r="H55" s="2">
        <f t="array" ref="H55">IF(INDEX(Data!AP:AP,$B55)=0,#N/A,INDEX(Data!AP:AP,$B55)-Data!AP$2+INDEX($A55:G55,,MAX(ISNUMBER($D55:G55)*COLUMN($D55:G55))))</f>
        <v>3</v>
      </c>
      <c r="I55" s="2">
        <f t="array" ref="I55">IF(INDEX(Data!AQ:AQ,$B55)=0,#N/A,INDEX(Data!AQ:AQ,$B55)-Data!AQ$2+INDEX($A55:H55,,MAX(ISNUMBER($D55:H55)*COLUMN($D55:H55))))</f>
        <v>5</v>
      </c>
      <c r="J55" s="2">
        <f t="array" ref="J55">IF(INDEX(Data!AR:AR,$B55)=0,#N/A,INDEX(Data!AR:AR,$B55)-Data!AR$2+INDEX($A55:I55,,MAX(ISNUMBER($D55:I55)*COLUMN($D55:I55))))</f>
        <v>5</v>
      </c>
      <c r="K55" s="2">
        <f t="array" ref="K55">IF(INDEX(Data!AS:AS,$B55)=0,#N/A,INDEX(Data!AS:AS,$B55)-Data!AS$2+INDEX($A55:J55,,MAX(ISNUMBER($D55:J55)*COLUMN($D55:J55))))</f>
        <v>6</v>
      </c>
      <c r="L55" s="2">
        <f t="array" ref="L55">IF(INDEX(Data!AT:AT,$B55)=0,#N/A,INDEX(Data!AT:AT,$B55)-Data!AT$2+INDEX($A55:K55,,MAX(ISNUMBER($D55:K55)*COLUMN($D55:K55))))</f>
        <v>6</v>
      </c>
      <c r="M55" s="2">
        <f t="array" ref="M55">IF(INDEX(Data!AU:AU,$B55)=0,#N/A,INDEX(Data!AU:AU,$B55)-Data!AU$2+INDEX($A55:L55,,MAX(ISNUMBER($D55:L55)*COLUMN($D55:L55))))</f>
        <v>8</v>
      </c>
      <c r="N55" s="2">
        <f t="array" ref="N55">IF(INDEX(Data!AV:AV,$B55)=0,#N/A,INDEX(Data!AV:AV,$B55)-Data!AV$2+INDEX($A55:M55,,MAX(ISNUMBER($D55:M55)*COLUMN($D55:M55))))</f>
        <v>9</v>
      </c>
      <c r="O55" s="2">
        <f t="array" ref="O55">IF(INDEX(Data!AW:AW,$B55)=0,#N/A,INDEX(Data!AW:AW,$B55)-Data!AW$2+INDEX($A55:N55,,MAX(ISNUMBER($D55:N55)*COLUMN($D55:N55))))</f>
        <v>10</v>
      </c>
      <c r="P55" s="2">
        <f t="array" ref="P55">IF(INDEX(Data!AX:AX,$B55)=0,#N/A,INDEX(Data!AX:AX,$B55)-Data!AX$2+INDEX($A55:O55,,MAX(ISNUMBER($D55:O55)*COLUMN($D55:O55))))</f>
        <v>11</v>
      </c>
      <c r="Q55" s="2">
        <f t="array" ref="Q55">IF(INDEX(Data!AY:AY,$B55)=0,#N/A,INDEX(Data!AY:AY,$B55)-Data!AY$2+INDEX($A55:P55,,MAX(ISNUMBER($D55:P55)*COLUMN($D55:P55))))</f>
        <v>12</v>
      </c>
      <c r="R55" s="2">
        <f t="array" ref="R55">IF(INDEX(Data!AZ:AZ,$B55)=0,#N/A,INDEX(Data!AZ:AZ,$B55)-Data!AZ$2+INDEX($A55:Q55,,MAX(ISNUMBER($D55:Q55)*COLUMN($D55:Q55))))</f>
        <v>13</v>
      </c>
      <c r="S55" s="2">
        <f t="array" ref="S55">IF(INDEX(Data!BA:BA,$B55)=0,#N/A,INDEX(Data!BA:BA,$B55)-Data!BA$2+INDEX($A55:R55,,MAX(ISNUMBER($D55:R55)*COLUMN($D55:R55))))</f>
        <v>14</v>
      </c>
      <c r="T55" s="2">
        <f t="array" ref="T55">IF(INDEX(Data!BB:BB,$B55)=0,#N/A,INDEX(Data!BB:BB,$B55)-Data!BB$2+INDEX($A55:S55,,MAX(ISNUMBER($D55:S55)*COLUMN($D55:S55))))</f>
        <v>15</v>
      </c>
      <c r="U55" s="2">
        <f t="array" ref="U55">IF(INDEX(Data!BC:BC,$B55)=0,#N/A,INDEX(Data!BC:BC,$B55)-Data!BC$2+INDEX($A55:T55,,MAX(ISNUMBER($D55:T55)*COLUMN($D55:T55))))</f>
        <v>16</v>
      </c>
      <c r="V55" s="2">
        <f t="array" ref="V55">IF(INDEX(Data!BD:BD,$B55)=0,#N/A,INDEX(Data!BD:BD,$B55)-Data!BD$2+INDEX($A55:U55,,MAX(ISNUMBER($D55:U55)*COLUMN($D55:U55))))</f>
        <v>17</v>
      </c>
      <c r="W55" s="2">
        <f t="array" ref="W55">IF(INDEX(Data!BE:BE,$B55)=0,#N/A,INDEX(Data!BE:BE,$B55)-Data!BE$2+INDEX($A55:V55,,MAX(ISNUMBER($D55:V55)*COLUMN($D55:V55))))</f>
        <v>18</v>
      </c>
      <c r="X55" s="2">
        <f t="array" ref="X55">IF(INDEX(Data!BF:BF,$B55)=0,#N/A,INDEX(Data!BF:BF,$B55)-Data!BF$2+INDEX($A55:W55,,MAX(ISNUMBER($D55:W55)*COLUMN($D55:W55))))</f>
        <v>19</v>
      </c>
      <c r="Y55" s="2">
        <f t="array" ref="Y55">IF(INDEX(Data!BG:BG,$B55)=0,#N/A,INDEX(Data!BG:BG,$B55)-Data!BG$2+INDEX($A55:X55,,MAX(ISNUMBER($D55:X55)*COLUMN($D55:X55))))</f>
        <v>20</v>
      </c>
      <c r="Z55" s="2">
        <f t="array" ref="Z55">IF(INDEX(Data!BH:BH,$B55)=0,#N/A,INDEX(Data!BH:BH,$B55)-Data!BH$2+INDEX($A55:Y55,,MAX(ISNUMBER($D55:Y55)*COLUMN($D55:Y55))))</f>
        <v>21</v>
      </c>
      <c r="AA55" s="2">
        <f t="array" ref="AA55">IF(INDEX(Data!BI:BI,$B55)=0,#N/A,INDEX(Data!BI:BI,$B55)-Data!BI$2+INDEX($A55:Z55,,MAX(ISNUMBER($D55:Z55)*COLUMN($D55:Z55))))</f>
        <v>23</v>
      </c>
      <c r="AB55" s="2">
        <f t="array" ref="AB55">IF(INDEX(Data!BJ:BJ,$B55)=0,#N/A,INDEX(Data!BJ:BJ,$B55)-Data!BJ$2+INDEX($A55:AA55,,MAX(ISNUMBER($D55:AA55)*COLUMN($D55:AA55))))</f>
        <v>24</v>
      </c>
      <c r="AC55" s="2">
        <f t="array" ref="AC55">IF(INDEX(Data!BK:BK,$B55)=0,#N/A,INDEX(Data!BK:BK,$B55)-Data!BK$2+INDEX($A55:AB55,,MAX(ISNUMBER($D55:AB55)*COLUMN($D55:AB55))))</f>
        <v>25</v>
      </c>
      <c r="AD55" s="2">
        <f t="array" ref="AD55">IF(INDEX(Data!BL:BL,$B55)=0,#N/A,INDEX(Data!BL:BL,$B55)-Data!BL$2+INDEX($A55:AC55,,MAX(ISNUMBER($D55:AC55)*COLUMN($D55:AC55))))</f>
        <v>26</v>
      </c>
      <c r="AE55" s="2">
        <f t="array" ref="AE55">IF(INDEX(Data!BM:BM,$B55)=0,#N/A,INDEX(Data!BM:BM,$B55)-Data!BM$2+INDEX($A55:AD55,,MAX(ISNUMBER($D55:AD55)*COLUMN($D55:AD55))))</f>
        <v>27</v>
      </c>
      <c r="AF55" s="2">
        <f t="array" ref="AF55">IF(INDEX(Data!BN:BN,$B55)=0,#N/A,INDEX(Data!BN:BN,$B55)-Data!BN$2+INDEX($A55:AE55,,MAX(ISNUMBER($D55:AE55)*COLUMN($D55:AE55))))</f>
        <v>29</v>
      </c>
      <c r="AG55" s="2" t="e">
        <f t="array" ref="AG55">IF(INDEX(Data!BO:BO,$B55)=0,#N/A,INDEX(Data!BO:BO,$B55)-Data!BO$2+INDEX($A55:AF55,,MAX(ISNUMBER($D55:AF55)*COLUMN($D55:AF55))))</f>
        <v>#N/A</v>
      </c>
      <c r="AH55" s="2" t="e">
        <f t="array" ref="AH55">IF(INDEX(Data!BP:BP,$B55)=0,#N/A,INDEX(Data!BP:BP,$B55)-Data!BP$2+INDEX($A55:AG55,,MAX(ISNUMBER($D55:AG55)*COLUMN($D55:AG55))))</f>
        <v>#N/A</v>
      </c>
      <c r="AI55" s="2" t="e">
        <f t="array" ref="AI55">IF(INDEX(Data!BQ:BQ,$B55)=0,#N/A,INDEX(Data!BQ:BQ,$B55)-Data!BQ$2+INDEX($A55:AH55,,MAX(ISNUMBER($D55:AH55)*COLUMN($D55:AH55))))</f>
        <v>#N/A</v>
      </c>
      <c r="AJ55" s="2" t="e">
        <f t="array" ref="AJ55">IF(INDEX(Data!BR:BR,$B55)=0,#N/A,INDEX(Data!BR:BR,$B55)-Data!BR$2+INDEX($A55:AI55,,MAX(ISNUMBER($D55:AI55)*COLUMN($D55:AI55))))</f>
        <v>#N/A</v>
      </c>
      <c r="AK55" s="2" t="e">
        <f t="array" ref="AK55">IF(INDEX(Data!BS:BS,$B55)=0,#N/A,INDEX(Data!BS:BS,$B55)-Data!BS$2+INDEX($A55:AJ55,,MAX(ISNUMBER($D55:AJ55)*COLUMN($D55:AJ55))))</f>
        <v>#N/A</v>
      </c>
      <c r="AL55" s="2" t="e">
        <f t="array" ref="AL55">IF(INDEX(Data!BT:BT,$B55)=0,#N/A,INDEX(Data!BT:BT,$B55)-Data!BT$2+INDEX($A55:AK55,,MAX(ISNUMBER($D55:AK55)*COLUMN($D55:AK55))))</f>
        <v>#N/A</v>
      </c>
      <c r="AM55" s="2" t="e">
        <f t="array" ref="AM55">IF(INDEX(Data!BU:BU,$B55)=0,#N/A,INDEX(Data!BU:BU,$B55)-Data!BU$2+INDEX($A55:AL55,,MAX(ISNUMBER($D55:AL55)*COLUMN($D55:AL55))))</f>
        <v>#N/A</v>
      </c>
      <c r="AN55" s="2" t="e">
        <f t="array" ref="AN55">IF(INDEX(Data!BV:BV,$B55)=0,#N/A,INDEX(Data!BV:BV,$B55)-Data!BV$2+INDEX($A55:AM55,,MAX(ISNUMBER($D55:AM55)*COLUMN($D55:AM55))))</f>
        <v>#N/A</v>
      </c>
      <c r="AO55" s="2" t="e">
        <f t="array" ref="AO55">IF(INDEX(Data!BW:BW,$B55)=0,#N/A,INDEX(Data!BW:BW,$B55)-Data!BW$2+INDEX($A55:AN55,,MAX(ISNUMBER($D55:AN55)*COLUMN($D55:AN55))))</f>
        <v>#N/A</v>
      </c>
      <c r="AP55" s="2" t="e">
        <f t="array" ref="AP55">IF(INDEX(Data!BX:BX,$B55)=0,#N/A,INDEX(Data!BX:BX,$B55)-Data!BX$2+INDEX($A55:AO55,,MAX(ISNUMBER($D55:AO55)*COLUMN($D55:AO55))))</f>
        <v>#N/A</v>
      </c>
      <c r="AQ55" s="2" t="e">
        <f t="array" ref="AQ55">IF(INDEX(Data!BY:BY,$B55)=0,#N/A,INDEX(Data!BY:BY,$B55)-Data!BY$2+INDEX($A55:AP55,,MAX(ISNUMBER($D55:AP55)*COLUMN($D55:AP55))))</f>
        <v>#N/A</v>
      </c>
      <c r="AR55" s="2" t="e">
        <f t="array" ref="AR55">IF(INDEX(Data!BZ:BZ,$B55)=0,#N/A,INDEX(Data!BZ:BZ,$B55)-Data!BZ$2+INDEX($A55:AQ55,,MAX(ISNUMBER($D55:AQ55)*COLUMN($D55:AQ55))))</f>
        <v>#N/A</v>
      </c>
      <c r="AS55" s="2" t="e">
        <f t="array" ref="AS55">IF(INDEX(Data!CA:CA,$B55)=0,#N/A,INDEX(Data!CA:CA,$B55)-Data!CA$2+INDEX($A55:AR55,,MAX(ISNUMBER($D55:AR55)*COLUMN($D55:AR55))))</f>
        <v>#N/A</v>
      </c>
      <c r="AT55" s="2" t="e">
        <f t="array" ref="AT55">IF(INDEX(Data!CB:CB,$B55)=0,#N/A,INDEX(Data!CB:CB,$B55)-Data!CB$2+INDEX($A55:AS55,,MAX(ISNUMBER($D55:AS55)*COLUMN($D55:AS55))))</f>
        <v>#N/A</v>
      </c>
      <c r="AU55" s="2" t="e">
        <f t="array" ref="AU55">IF(INDEX(Data!CC:CC,$B55)=0,#N/A,INDEX(Data!CC:CC,$B55)-Data!CC$2+INDEX($A55:AT55,,MAX(ISNUMBER($D55:AT55)*COLUMN($D55:AT55))))</f>
        <v>#N/A</v>
      </c>
      <c r="AV55" s="2" t="e">
        <f t="array" ref="AV55">IF(INDEX(Data!CD:CD,$B55)=0,#N/A,INDEX(Data!CD:CD,$B55)-Data!CD$2+INDEX($A55:AU55,,MAX(ISNUMBER($D55:AU55)*COLUMN($D55:AU55))))</f>
        <v>#N/A</v>
      </c>
      <c r="AW55" s="2" t="e">
        <f t="array" ref="AW55">IF(INDEX(Data!CE:CE,$B55)=0,#N/A,INDEX(Data!CE:CE,$B55)-Data!CE$2+INDEX($A55:AV55,,MAX(ISNUMBER($D55:AV55)*COLUMN($D55:AV55))))</f>
        <v>#N/A</v>
      </c>
      <c r="AX55" s="2" t="e">
        <f t="array" ref="AX55">IF(INDEX(Data!CF:CF,$B55)=0,#N/A,INDEX(Data!CF:CF,$B55)-Data!CF$2+INDEX($A55:AW55,,MAX(ISNUMBER($D55:AW55)*COLUMN($D55:AW55))))</f>
        <v>#N/A</v>
      </c>
      <c r="AY55" s="2" t="e">
        <f t="array" ref="AY55">IF(INDEX(Data!CG:CG,$B55)=0,#N/A,INDEX(Data!CG:CG,$B55)-Data!CG$2+INDEX($A55:AX55,,MAX(ISNUMBER($D55:AX55)*COLUMN($D55:AX55))))</f>
        <v>#N/A</v>
      </c>
      <c r="AZ55" s="2" t="e">
        <f t="array" ref="AZ55">IF(INDEX(Data!CH:CH,$B55)=0,#N/A,INDEX(Data!CH:CH,$B55)-Data!CH$2+INDEX($A55:AY55,,MAX(ISNUMBER($D55:AY55)*COLUMN($D55:AY55))))</f>
        <v>#N/A</v>
      </c>
      <c r="BA55" s="2" t="e">
        <f t="array" ref="BA55">IF(INDEX(Data!CI:CI,$B55)=0,#N/A,INDEX(Data!CI:CI,$B55)-Data!CI$2+INDEX($A55:AZ55,,MAX(ISNUMBER($D55:AZ55)*COLUMN($D55:AZ55))))</f>
        <v>#N/A</v>
      </c>
      <c r="BB55" s="2" t="e">
        <f t="array" ref="BB55">IF(INDEX(Data!CJ:CJ,$B55)=0,#N/A,INDEX(Data!CJ:CJ,$B55)-Data!CJ$2+INDEX($A55:BA55,,MAX(ISNUMBER($D55:BA55)*COLUMN($D55:BA55))))</f>
        <v>#N/A</v>
      </c>
      <c r="BC55" s="2" t="e">
        <f t="array" ref="BC55">IF(INDEX(Data!CK:CK,$B55)=0,#N/A,INDEX(Data!CK:CK,$B55)-Data!CK$2+INDEX($A55:BB55,,MAX(ISNUMBER($D55:BB55)*COLUMN($D55:BB55))))</f>
        <v>#N/A</v>
      </c>
      <c r="BD55" s="2" t="e">
        <f t="array" ref="BD55">IF(INDEX(Data!CL:CL,$B55)=0,#N/A,INDEX(Data!CL:CL,$B55)-Data!CL$2+INDEX($A55:BC55,,MAX(ISNUMBER($D55:BC55)*COLUMN($D55:BC55))))</f>
        <v>#N/A</v>
      </c>
      <c r="BE55" s="2" t="e">
        <f t="array" ref="BE55">IF(INDEX(Data!CM:CM,$B55)=0,#N/A,INDEX(Data!CM:CM,$B55)-Data!CM$2+INDEX($A55:BD55,,MAX(ISNUMBER($D55:BD55)*COLUMN($D55:BD55))))</f>
        <v>#N/A</v>
      </c>
      <c r="BF55" s="2" t="e">
        <f t="array" ref="BF55">IF(INDEX(Data!CN:CN,$B55)=0,#N/A,INDEX(Data!CN:CN,$B55)-Data!CN$2+INDEX($A55:BE55,,MAX(ISNUMBER($D55:BE55)*COLUMN($D55:BE55))))</f>
        <v>#N/A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 t="str">
        <f>Data!AJ124</f>
        <v>Johannes Nepp</v>
      </c>
      <c r="B56" s="2">
        <f>MATCH(A56,Data!AJ:AJ,0)</f>
        <v>124</v>
      </c>
      <c r="C56" s="2">
        <f ca="1">COUNTIF(OFFSET(Data!$AM$1:$DC$71,B56-1,0,1),"&gt;0")</f>
        <v>28</v>
      </c>
      <c r="D56" s="2">
        <v>0</v>
      </c>
      <c r="E56" s="2">
        <f t="array" ref="E56">IF(INDEX(Data!AM:AM,$B56)=0,#N/A,INDEX(Data!AM:AM,$B56)-Data!AM$2+INDEX($A56:D56,,MAX(ISNUMBER($D56:D56)*COLUMN($D56:D56))))</f>
        <v>0</v>
      </c>
      <c r="F56" s="2">
        <f t="array" ref="F56">IF(INDEX(Data!AN:AN,$B56)=0,#N/A,INDEX(Data!AN:AN,$B56)-Data!AN$2+INDEX($A56:E56,,MAX(ISNUMBER($D56:E56)*COLUMN($D56:E56))))</f>
        <v>1</v>
      </c>
      <c r="G56" s="2">
        <f t="array" ref="G56">IF(INDEX(Data!AO:AO,$B56)=0,#N/A,INDEX(Data!AO:AO,$B56)-Data!AO$2+INDEX($A56:F56,,MAX(ISNUMBER($D56:F56)*COLUMN($D56:F56))))</f>
        <v>4</v>
      </c>
      <c r="H56" s="2">
        <f t="array" ref="H56">IF(INDEX(Data!AP:AP,$B56)=0,#N/A,INDEX(Data!AP:AP,$B56)-Data!AP$2+INDEX($A56:G56,,MAX(ISNUMBER($D56:G56)*COLUMN($D56:G56))))</f>
        <v>4</v>
      </c>
      <c r="I56" s="2">
        <f t="array" ref="I56">IF(INDEX(Data!AQ:AQ,$B56)=0,#N/A,INDEX(Data!AQ:AQ,$B56)-Data!AQ$2+INDEX($A56:H56,,MAX(ISNUMBER($D56:H56)*COLUMN($D56:H56))))</f>
        <v>6</v>
      </c>
      <c r="J56" s="2">
        <f t="array" ref="J56">IF(INDEX(Data!AR:AR,$B56)=0,#N/A,INDEX(Data!AR:AR,$B56)-Data!AR$2+INDEX($A56:I56,,MAX(ISNUMBER($D56:I56)*COLUMN($D56:I56))))</f>
        <v>7</v>
      </c>
      <c r="K56" s="2">
        <f t="array" ref="K56">IF(INDEX(Data!AS:AS,$B56)=0,#N/A,INDEX(Data!AS:AS,$B56)-Data!AS$2+INDEX($A56:J56,,MAX(ISNUMBER($D56:J56)*COLUMN($D56:J56))))</f>
        <v>8</v>
      </c>
      <c r="L56" s="2">
        <f t="array" ref="L56">IF(INDEX(Data!AT:AT,$B56)=0,#N/A,INDEX(Data!AT:AT,$B56)-Data!AT$2+INDEX($A56:K56,,MAX(ISNUMBER($D56:K56)*COLUMN($D56:K56))))</f>
        <v>10</v>
      </c>
      <c r="M56" s="2">
        <f t="array" ref="M56">IF(INDEX(Data!AU:AU,$B56)=0,#N/A,INDEX(Data!AU:AU,$B56)-Data!AU$2+INDEX($A56:L56,,MAX(ISNUMBER($D56:L56)*COLUMN($D56:L56))))</f>
        <v>11</v>
      </c>
      <c r="N56" s="2">
        <f t="array" ref="N56">IF(INDEX(Data!AV:AV,$B56)=0,#N/A,INDEX(Data!AV:AV,$B56)-Data!AV$2+INDEX($A56:M56,,MAX(ISNUMBER($D56:M56)*COLUMN($D56:M56))))</f>
        <v>12</v>
      </c>
      <c r="O56" s="2">
        <f t="array" ref="O56">IF(INDEX(Data!AW:AW,$B56)=0,#N/A,INDEX(Data!AW:AW,$B56)-Data!AW$2+INDEX($A56:N56,,MAX(ISNUMBER($D56:N56)*COLUMN($D56:N56))))</f>
        <v>13</v>
      </c>
      <c r="P56" s="2">
        <f t="array" ref="P56">IF(INDEX(Data!AX:AX,$B56)=0,#N/A,INDEX(Data!AX:AX,$B56)-Data!AX$2+INDEX($A56:O56,,MAX(ISNUMBER($D56:O56)*COLUMN($D56:O56))))</f>
        <v>14</v>
      </c>
      <c r="Q56" s="2">
        <f t="array" ref="Q56">IF(INDEX(Data!AY:AY,$B56)=0,#N/A,INDEX(Data!AY:AY,$B56)-Data!AY$2+INDEX($A56:P56,,MAX(ISNUMBER($D56:P56)*COLUMN($D56:P56))))</f>
        <v>14</v>
      </c>
      <c r="R56" s="2">
        <f t="array" ref="R56">IF(INDEX(Data!AZ:AZ,$B56)=0,#N/A,INDEX(Data!AZ:AZ,$B56)-Data!AZ$2+INDEX($A56:Q56,,MAX(ISNUMBER($D56:Q56)*COLUMN($D56:Q56))))</f>
        <v>16</v>
      </c>
      <c r="S56" s="2">
        <f t="array" ref="S56">IF(INDEX(Data!BA:BA,$B56)=0,#N/A,INDEX(Data!BA:BA,$B56)-Data!BA$2+INDEX($A56:R56,,MAX(ISNUMBER($D56:R56)*COLUMN($D56:R56))))</f>
        <v>17</v>
      </c>
      <c r="T56" s="2">
        <f t="array" ref="T56">IF(INDEX(Data!BB:BB,$B56)=0,#N/A,INDEX(Data!BB:BB,$B56)-Data!BB$2+INDEX($A56:S56,,MAX(ISNUMBER($D56:S56)*COLUMN($D56:S56))))</f>
        <v>17</v>
      </c>
      <c r="U56" s="2">
        <f t="array" ref="U56">IF(INDEX(Data!BC:BC,$B56)=0,#N/A,INDEX(Data!BC:BC,$B56)-Data!BC$2+INDEX($A56:T56,,MAX(ISNUMBER($D56:T56)*COLUMN($D56:T56))))</f>
        <v>19</v>
      </c>
      <c r="V56" s="2">
        <f t="array" ref="V56">IF(INDEX(Data!BD:BD,$B56)=0,#N/A,INDEX(Data!BD:BD,$B56)-Data!BD$2+INDEX($A56:U56,,MAX(ISNUMBER($D56:U56)*COLUMN($D56:U56))))</f>
        <v>19</v>
      </c>
      <c r="W56" s="2">
        <f t="array" ref="W56">IF(INDEX(Data!BE:BE,$B56)=0,#N/A,INDEX(Data!BE:BE,$B56)-Data!BE$2+INDEX($A56:V56,,MAX(ISNUMBER($D56:V56)*COLUMN($D56:V56))))</f>
        <v>20</v>
      </c>
      <c r="X56" s="2">
        <f t="array" ref="X56">IF(INDEX(Data!BF:BF,$B56)=0,#N/A,INDEX(Data!BF:BF,$B56)-Data!BF$2+INDEX($A56:W56,,MAX(ISNUMBER($D56:W56)*COLUMN($D56:W56))))</f>
        <v>21</v>
      </c>
      <c r="Y56" s="2">
        <f t="array" ref="Y56">IF(INDEX(Data!BG:BG,$B56)=0,#N/A,INDEX(Data!BG:BG,$B56)-Data!BG$2+INDEX($A56:X56,,MAX(ISNUMBER($D56:X56)*COLUMN($D56:X56))))</f>
        <v>22</v>
      </c>
      <c r="Z56" s="2">
        <f t="array" ref="Z56">IF(INDEX(Data!BH:BH,$B56)=0,#N/A,INDEX(Data!BH:BH,$B56)-Data!BH$2+INDEX($A56:Y56,,MAX(ISNUMBER($D56:Y56)*COLUMN($D56:Y56))))</f>
        <v>23</v>
      </c>
      <c r="AA56" s="2">
        <f t="array" ref="AA56">IF(INDEX(Data!BI:BI,$B56)=0,#N/A,INDEX(Data!BI:BI,$B56)-Data!BI$2+INDEX($A56:Z56,,MAX(ISNUMBER($D56:Z56)*COLUMN($D56:Z56))))</f>
        <v>25</v>
      </c>
      <c r="AB56" s="2">
        <f t="array" ref="AB56">IF(INDEX(Data!BJ:BJ,$B56)=0,#N/A,INDEX(Data!BJ:BJ,$B56)-Data!BJ$2+INDEX($A56:AA56,,MAX(ISNUMBER($D56:AA56)*COLUMN($D56:AA56))))</f>
        <v>26</v>
      </c>
      <c r="AC56" s="2">
        <f t="array" ref="AC56">IF(INDEX(Data!BK:BK,$B56)=0,#N/A,INDEX(Data!BK:BK,$B56)-Data!BK$2+INDEX($A56:AB56,,MAX(ISNUMBER($D56:AB56)*COLUMN($D56:AB56))))</f>
        <v>26</v>
      </c>
      <c r="AD56" s="2">
        <f t="array" ref="AD56">IF(INDEX(Data!BL:BL,$B56)=0,#N/A,INDEX(Data!BL:BL,$B56)-Data!BL$2+INDEX($A56:AC56,,MAX(ISNUMBER($D56:AC56)*COLUMN($D56:AC56))))</f>
        <v>26</v>
      </c>
      <c r="AE56" s="2">
        <f t="array" ref="AE56">IF(INDEX(Data!BM:BM,$B56)=0,#N/A,INDEX(Data!BM:BM,$B56)-Data!BM$2+INDEX($A56:AD56,,MAX(ISNUMBER($D56:AD56)*COLUMN($D56:AD56))))</f>
        <v>27</v>
      </c>
      <c r="AF56" s="2">
        <f t="array" ref="AF56">IF(INDEX(Data!BN:BN,$B56)=0,#N/A,INDEX(Data!BN:BN,$B56)-Data!BN$2+INDEX($A56:AE56,,MAX(ISNUMBER($D56:AE56)*COLUMN($D56:AE56))))</f>
        <v>29</v>
      </c>
      <c r="AG56" s="2" t="e">
        <f t="array" ref="AG56">IF(INDEX(Data!BO:BO,$B56)=0,#N/A,INDEX(Data!BO:BO,$B56)-Data!BO$2+INDEX($A56:AF56,,MAX(ISNUMBER($D56:AF56)*COLUMN($D56:AF56))))</f>
        <v>#N/A</v>
      </c>
      <c r="AH56" s="2" t="e">
        <f t="array" ref="AH56">IF(INDEX(Data!BP:BP,$B56)=0,#N/A,INDEX(Data!BP:BP,$B56)-Data!BP$2+INDEX($A56:AG56,,MAX(ISNUMBER($D56:AG56)*COLUMN($D56:AG56))))</f>
        <v>#N/A</v>
      </c>
      <c r="AI56" s="2" t="e">
        <f t="array" ref="AI56">IF(INDEX(Data!BQ:BQ,$B56)=0,#N/A,INDEX(Data!BQ:BQ,$B56)-Data!BQ$2+INDEX($A56:AH56,,MAX(ISNUMBER($D56:AH56)*COLUMN($D56:AH56))))</f>
        <v>#N/A</v>
      </c>
      <c r="AJ56" s="2" t="e">
        <f t="array" ref="AJ56">IF(INDEX(Data!BR:BR,$B56)=0,#N/A,INDEX(Data!BR:BR,$B56)-Data!BR$2+INDEX($A56:AI56,,MAX(ISNUMBER($D56:AI56)*COLUMN($D56:AI56))))</f>
        <v>#N/A</v>
      </c>
      <c r="AK56" s="2" t="e">
        <f t="array" ref="AK56">IF(INDEX(Data!BS:BS,$B56)=0,#N/A,INDEX(Data!BS:BS,$B56)-Data!BS$2+INDEX($A56:AJ56,,MAX(ISNUMBER($D56:AJ56)*COLUMN($D56:AJ56))))</f>
        <v>#N/A</v>
      </c>
      <c r="AL56" s="2" t="e">
        <f t="array" ref="AL56">IF(INDEX(Data!BT:BT,$B56)=0,#N/A,INDEX(Data!BT:BT,$B56)-Data!BT$2+INDEX($A56:AK56,,MAX(ISNUMBER($D56:AK56)*COLUMN($D56:AK56))))</f>
        <v>#N/A</v>
      </c>
      <c r="AM56" s="2" t="e">
        <f t="array" ref="AM56">IF(INDEX(Data!BU:BU,$B56)=0,#N/A,INDEX(Data!BU:BU,$B56)-Data!BU$2+INDEX($A56:AL56,,MAX(ISNUMBER($D56:AL56)*COLUMN($D56:AL56))))</f>
        <v>#N/A</v>
      </c>
      <c r="AN56" s="2" t="e">
        <f t="array" ref="AN56">IF(INDEX(Data!BV:BV,$B56)=0,#N/A,INDEX(Data!BV:BV,$B56)-Data!BV$2+INDEX($A56:AM56,,MAX(ISNUMBER($D56:AM56)*COLUMN($D56:AM56))))</f>
        <v>#N/A</v>
      </c>
      <c r="AO56" s="2" t="e">
        <f t="array" ref="AO56">IF(INDEX(Data!BW:BW,$B56)=0,#N/A,INDEX(Data!BW:BW,$B56)-Data!BW$2+INDEX($A56:AN56,,MAX(ISNUMBER($D56:AN56)*COLUMN($D56:AN56))))</f>
        <v>#N/A</v>
      </c>
      <c r="AP56" s="2" t="e">
        <f t="array" ref="AP56">IF(INDEX(Data!BX:BX,$B56)=0,#N/A,INDEX(Data!BX:BX,$B56)-Data!BX$2+INDEX($A56:AO56,,MAX(ISNUMBER($D56:AO56)*COLUMN($D56:AO56))))</f>
        <v>#N/A</v>
      </c>
      <c r="AQ56" s="2" t="e">
        <f t="array" ref="AQ56">IF(INDEX(Data!BY:BY,$B56)=0,#N/A,INDEX(Data!BY:BY,$B56)-Data!BY$2+INDEX($A56:AP56,,MAX(ISNUMBER($D56:AP56)*COLUMN($D56:AP56))))</f>
        <v>#N/A</v>
      </c>
      <c r="AR56" s="2" t="e">
        <f t="array" ref="AR56">IF(INDEX(Data!BZ:BZ,$B56)=0,#N/A,INDEX(Data!BZ:BZ,$B56)-Data!BZ$2+INDEX($A56:AQ56,,MAX(ISNUMBER($D56:AQ56)*COLUMN($D56:AQ56))))</f>
        <v>#N/A</v>
      </c>
      <c r="AS56" s="2" t="e">
        <f t="array" ref="AS56">IF(INDEX(Data!CA:CA,$B56)=0,#N/A,INDEX(Data!CA:CA,$B56)-Data!CA$2+INDEX($A56:AR56,,MAX(ISNUMBER($D56:AR56)*COLUMN($D56:AR56))))</f>
        <v>#N/A</v>
      </c>
      <c r="AT56" s="2" t="e">
        <f t="array" ref="AT56">IF(INDEX(Data!CB:CB,$B56)=0,#N/A,INDEX(Data!CB:CB,$B56)-Data!CB$2+INDEX($A56:AS56,,MAX(ISNUMBER($D56:AS56)*COLUMN($D56:AS56))))</f>
        <v>#N/A</v>
      </c>
      <c r="AU56" s="2" t="e">
        <f t="array" ref="AU56">IF(INDEX(Data!CC:CC,$B56)=0,#N/A,INDEX(Data!CC:CC,$B56)-Data!CC$2+INDEX($A56:AT56,,MAX(ISNUMBER($D56:AT56)*COLUMN($D56:AT56))))</f>
        <v>#N/A</v>
      </c>
      <c r="AV56" s="2" t="e">
        <f t="array" ref="AV56">IF(INDEX(Data!CD:CD,$B56)=0,#N/A,INDEX(Data!CD:CD,$B56)-Data!CD$2+INDEX($A56:AU56,,MAX(ISNUMBER($D56:AU56)*COLUMN($D56:AU56))))</f>
        <v>#N/A</v>
      </c>
      <c r="AW56" s="2" t="e">
        <f t="array" ref="AW56">IF(INDEX(Data!CE:CE,$B56)=0,#N/A,INDEX(Data!CE:CE,$B56)-Data!CE$2+INDEX($A56:AV56,,MAX(ISNUMBER($D56:AV56)*COLUMN($D56:AV56))))</f>
        <v>#N/A</v>
      </c>
      <c r="AX56" s="2" t="e">
        <f t="array" ref="AX56">IF(INDEX(Data!CF:CF,$B56)=0,#N/A,INDEX(Data!CF:CF,$B56)-Data!CF$2+INDEX($A56:AW56,,MAX(ISNUMBER($D56:AW56)*COLUMN($D56:AW56))))</f>
        <v>#N/A</v>
      </c>
      <c r="AY56" s="2" t="e">
        <f t="array" ref="AY56">IF(INDEX(Data!CG:CG,$B56)=0,#N/A,INDEX(Data!CG:CG,$B56)-Data!CG$2+INDEX($A56:AX56,,MAX(ISNUMBER($D56:AX56)*COLUMN($D56:AX56))))</f>
        <v>#N/A</v>
      </c>
      <c r="AZ56" s="2" t="e">
        <f t="array" ref="AZ56">IF(INDEX(Data!CH:CH,$B56)=0,#N/A,INDEX(Data!CH:CH,$B56)-Data!CH$2+INDEX($A56:AY56,,MAX(ISNUMBER($D56:AY56)*COLUMN($D56:AY56))))</f>
        <v>#N/A</v>
      </c>
      <c r="BA56" s="2" t="e">
        <f t="array" ref="BA56">IF(INDEX(Data!CI:CI,$B56)=0,#N/A,INDEX(Data!CI:CI,$B56)-Data!CI$2+INDEX($A56:AZ56,,MAX(ISNUMBER($D56:AZ56)*COLUMN($D56:AZ56))))</f>
        <v>#N/A</v>
      </c>
      <c r="BB56" s="2" t="e">
        <f t="array" ref="BB56">IF(INDEX(Data!CJ:CJ,$B56)=0,#N/A,INDEX(Data!CJ:CJ,$B56)-Data!CJ$2+INDEX($A56:BA56,,MAX(ISNUMBER($D56:BA56)*COLUMN($D56:BA56))))</f>
        <v>#N/A</v>
      </c>
      <c r="BC56" s="2" t="e">
        <f t="array" ref="BC56">IF(INDEX(Data!CK:CK,$B56)=0,#N/A,INDEX(Data!CK:CK,$B56)-Data!CK$2+INDEX($A56:BB56,,MAX(ISNUMBER($D56:BB56)*COLUMN($D56:BB56))))</f>
        <v>#N/A</v>
      </c>
      <c r="BD56" s="2" t="e">
        <f t="array" ref="BD56">IF(INDEX(Data!CL:CL,$B56)=0,#N/A,INDEX(Data!CL:CL,$B56)-Data!CL$2+INDEX($A56:BC56,,MAX(ISNUMBER($D56:BC56)*COLUMN($D56:BC56))))</f>
        <v>#N/A</v>
      </c>
      <c r="BE56" s="2" t="e">
        <f t="array" ref="BE56">IF(INDEX(Data!CM:CM,$B56)=0,#N/A,INDEX(Data!CM:CM,$B56)-Data!CM$2+INDEX($A56:BD56,,MAX(ISNUMBER($D56:BD56)*COLUMN($D56:BD56))))</f>
        <v>#N/A</v>
      </c>
      <c r="BF56" s="2" t="e">
        <f t="array" ref="BF56">IF(INDEX(Data!CN:CN,$B56)=0,#N/A,INDEX(Data!CN:CN,$B56)-Data!CN$2+INDEX($A56:BE56,,MAX(ISNUMBER($D56:BE56)*COLUMN($D56:BE56))))</f>
        <v>#N/A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 t="str">
        <f>Data!AJ125</f>
        <v>Michaela Trimmel</v>
      </c>
      <c r="B57" s="2">
        <f>MATCH(A57,Data!AJ:AJ,0)</f>
        <v>125</v>
      </c>
      <c r="C57" s="2">
        <f ca="1">COUNTIF(OFFSET(Data!$AM$1:$DC$71,B57-1,0,1),"&gt;0")</f>
        <v>28</v>
      </c>
      <c r="D57" s="2">
        <v>0</v>
      </c>
      <c r="E57" s="2">
        <f t="array" ref="E57">IF(INDEX(Data!AM:AM,$B57)=0,#N/A,INDEX(Data!AM:AM,$B57)-Data!AM$2+INDEX($A57:D57,,MAX(ISNUMBER($D57:D57)*COLUMN($D57:D57))))</f>
        <v>2</v>
      </c>
      <c r="F57" s="2">
        <f t="array" ref="F57">IF(INDEX(Data!AN:AN,$B57)=0,#N/A,INDEX(Data!AN:AN,$B57)-Data!AN$2+INDEX($A57:E57,,MAX(ISNUMBER($D57:E57)*COLUMN($D57:E57))))</f>
        <v>3</v>
      </c>
      <c r="G57" s="2">
        <f t="array" ref="G57">IF(INDEX(Data!AO:AO,$B57)=0,#N/A,INDEX(Data!AO:AO,$B57)-Data!AO$2+INDEX($A57:F57,,MAX(ISNUMBER($D57:F57)*COLUMN($D57:F57))))</f>
        <v>4</v>
      </c>
      <c r="H57" s="2">
        <f t="array" ref="H57">IF(INDEX(Data!AP:AP,$B57)=0,#N/A,INDEX(Data!AP:AP,$B57)-Data!AP$2+INDEX($A57:G57,,MAX(ISNUMBER($D57:G57)*COLUMN($D57:G57))))</f>
        <v>6</v>
      </c>
      <c r="I57" s="2">
        <f t="array" ref="I57">IF(INDEX(Data!AQ:AQ,$B57)=0,#N/A,INDEX(Data!AQ:AQ,$B57)-Data!AQ$2+INDEX($A57:H57,,MAX(ISNUMBER($D57:H57)*COLUMN($D57:H57))))</f>
        <v>7</v>
      </c>
      <c r="J57" s="2">
        <f t="array" ref="J57">IF(INDEX(Data!AR:AR,$B57)=0,#N/A,INDEX(Data!AR:AR,$B57)-Data!AR$2+INDEX($A57:I57,,MAX(ISNUMBER($D57:I57)*COLUMN($D57:I57))))</f>
        <v>8</v>
      </c>
      <c r="K57" s="2">
        <f t="array" ref="K57">IF(INDEX(Data!AS:AS,$B57)=0,#N/A,INDEX(Data!AS:AS,$B57)-Data!AS$2+INDEX($A57:J57,,MAX(ISNUMBER($D57:J57)*COLUMN($D57:J57))))</f>
        <v>8</v>
      </c>
      <c r="L57" s="2">
        <f t="array" ref="L57">IF(INDEX(Data!AT:AT,$B57)=0,#N/A,INDEX(Data!AT:AT,$B57)-Data!AT$2+INDEX($A57:K57,,MAX(ISNUMBER($D57:K57)*COLUMN($D57:K57))))</f>
        <v>10</v>
      </c>
      <c r="M57" s="2">
        <f t="array" ref="M57">IF(INDEX(Data!AU:AU,$B57)=0,#N/A,INDEX(Data!AU:AU,$B57)-Data!AU$2+INDEX($A57:L57,,MAX(ISNUMBER($D57:L57)*COLUMN($D57:L57))))</f>
        <v>11</v>
      </c>
      <c r="N57" s="2">
        <f t="array" ref="N57">IF(INDEX(Data!AV:AV,$B57)=0,#N/A,INDEX(Data!AV:AV,$B57)-Data!AV$2+INDEX($A57:M57,,MAX(ISNUMBER($D57:M57)*COLUMN($D57:M57))))</f>
        <v>14</v>
      </c>
      <c r="O57" s="2">
        <f t="array" ref="O57">IF(INDEX(Data!AW:AW,$B57)=0,#N/A,INDEX(Data!AW:AW,$B57)-Data!AW$2+INDEX($A57:N57,,MAX(ISNUMBER($D57:N57)*COLUMN($D57:N57))))</f>
        <v>14</v>
      </c>
      <c r="P57" s="2">
        <f t="array" ref="P57">IF(INDEX(Data!AX:AX,$B57)=0,#N/A,INDEX(Data!AX:AX,$B57)-Data!AX$2+INDEX($A57:O57,,MAX(ISNUMBER($D57:O57)*COLUMN($D57:O57))))</f>
        <v>15</v>
      </c>
      <c r="Q57" s="2">
        <f t="array" ref="Q57">IF(INDEX(Data!AY:AY,$B57)=0,#N/A,INDEX(Data!AY:AY,$B57)-Data!AY$2+INDEX($A57:P57,,MAX(ISNUMBER($D57:P57)*COLUMN($D57:P57))))</f>
        <v>15</v>
      </c>
      <c r="R57" s="2">
        <f t="array" ref="R57">IF(INDEX(Data!AZ:AZ,$B57)=0,#N/A,INDEX(Data!AZ:AZ,$B57)-Data!AZ$2+INDEX($A57:Q57,,MAX(ISNUMBER($D57:Q57)*COLUMN($D57:Q57))))</f>
        <v>17</v>
      </c>
      <c r="S57" s="2">
        <f t="array" ref="S57">IF(INDEX(Data!BA:BA,$B57)=0,#N/A,INDEX(Data!BA:BA,$B57)-Data!BA$2+INDEX($A57:R57,,MAX(ISNUMBER($D57:R57)*COLUMN($D57:R57))))</f>
        <v>19</v>
      </c>
      <c r="T57" s="2">
        <f t="array" ref="T57">IF(INDEX(Data!BB:BB,$B57)=0,#N/A,INDEX(Data!BB:BB,$B57)-Data!BB$2+INDEX($A57:S57,,MAX(ISNUMBER($D57:S57)*COLUMN($D57:S57))))</f>
        <v>19</v>
      </c>
      <c r="U57" s="2">
        <f t="array" ref="U57">IF(INDEX(Data!BC:BC,$B57)=0,#N/A,INDEX(Data!BC:BC,$B57)-Data!BC$2+INDEX($A57:T57,,MAX(ISNUMBER($D57:T57)*COLUMN($D57:T57))))</f>
        <v>20</v>
      </c>
      <c r="V57" s="2">
        <f t="array" ref="V57">IF(INDEX(Data!BD:BD,$B57)=0,#N/A,INDEX(Data!BD:BD,$B57)-Data!BD$2+INDEX($A57:U57,,MAX(ISNUMBER($D57:U57)*COLUMN($D57:U57))))</f>
        <v>21</v>
      </c>
      <c r="W57" s="2">
        <f t="array" ref="W57">IF(INDEX(Data!BE:BE,$B57)=0,#N/A,INDEX(Data!BE:BE,$B57)-Data!BE$2+INDEX($A57:V57,,MAX(ISNUMBER($D57:V57)*COLUMN($D57:V57))))</f>
        <v>21</v>
      </c>
      <c r="X57" s="2">
        <f t="array" ref="X57">IF(INDEX(Data!BF:BF,$B57)=0,#N/A,INDEX(Data!BF:BF,$B57)-Data!BF$2+INDEX($A57:W57,,MAX(ISNUMBER($D57:W57)*COLUMN($D57:W57))))</f>
        <v>22</v>
      </c>
      <c r="Y57" s="2">
        <f t="array" ref="Y57">IF(INDEX(Data!BG:BG,$B57)=0,#N/A,INDEX(Data!BG:BG,$B57)-Data!BG$2+INDEX($A57:X57,,MAX(ISNUMBER($D57:X57)*COLUMN($D57:X57))))</f>
        <v>23</v>
      </c>
      <c r="Z57" s="2">
        <f t="array" ref="Z57">IF(INDEX(Data!BH:BH,$B57)=0,#N/A,INDEX(Data!BH:BH,$B57)-Data!BH$2+INDEX($A57:Y57,,MAX(ISNUMBER($D57:Y57)*COLUMN($D57:Y57))))</f>
        <v>24</v>
      </c>
      <c r="AA57" s="2">
        <f t="array" ref="AA57">IF(INDEX(Data!BI:BI,$B57)=0,#N/A,INDEX(Data!BI:BI,$B57)-Data!BI$2+INDEX($A57:Z57,,MAX(ISNUMBER($D57:Z57)*COLUMN($D57:Z57))))</f>
        <v>26</v>
      </c>
      <c r="AB57" s="2">
        <f t="array" ref="AB57">IF(INDEX(Data!BJ:BJ,$B57)=0,#N/A,INDEX(Data!BJ:BJ,$B57)-Data!BJ$2+INDEX($A57:AA57,,MAX(ISNUMBER($D57:AA57)*COLUMN($D57:AA57))))</f>
        <v>28</v>
      </c>
      <c r="AC57" s="2">
        <f t="array" ref="AC57">IF(INDEX(Data!BK:BK,$B57)=0,#N/A,INDEX(Data!BK:BK,$B57)-Data!BK$2+INDEX($A57:AB57,,MAX(ISNUMBER($D57:AB57)*COLUMN($D57:AB57))))</f>
        <v>29</v>
      </c>
      <c r="AD57" s="2">
        <f t="array" ref="AD57">IF(INDEX(Data!BL:BL,$B57)=0,#N/A,INDEX(Data!BL:BL,$B57)-Data!BL$2+INDEX($A57:AC57,,MAX(ISNUMBER($D57:AC57)*COLUMN($D57:AC57))))</f>
        <v>30</v>
      </c>
      <c r="AE57" s="2">
        <f t="array" ref="AE57">IF(INDEX(Data!BM:BM,$B57)=0,#N/A,INDEX(Data!BM:BM,$B57)-Data!BM$2+INDEX($A57:AD57,,MAX(ISNUMBER($D57:AD57)*COLUMN($D57:AD57))))</f>
        <v>32</v>
      </c>
      <c r="AF57" s="2">
        <f t="array" ref="AF57">IF(INDEX(Data!BN:BN,$B57)=0,#N/A,INDEX(Data!BN:BN,$B57)-Data!BN$2+INDEX($A57:AE57,,MAX(ISNUMBER($D57:AE57)*COLUMN($D57:AE57))))</f>
        <v>34</v>
      </c>
      <c r="AG57" s="2" t="e">
        <f t="array" ref="AG57">IF(INDEX(Data!BO:BO,$B57)=0,#N/A,INDEX(Data!BO:BO,$B57)-Data!BO$2+INDEX($A57:AF57,,MAX(ISNUMBER($D57:AF57)*COLUMN($D57:AF57))))</f>
        <v>#N/A</v>
      </c>
      <c r="AH57" s="2" t="e">
        <f t="array" ref="AH57">IF(INDEX(Data!BP:BP,$B57)=0,#N/A,INDEX(Data!BP:BP,$B57)-Data!BP$2+INDEX($A57:AG57,,MAX(ISNUMBER($D57:AG57)*COLUMN($D57:AG57))))</f>
        <v>#N/A</v>
      </c>
      <c r="AI57" s="2" t="e">
        <f t="array" ref="AI57">IF(INDEX(Data!BQ:BQ,$B57)=0,#N/A,INDEX(Data!BQ:BQ,$B57)-Data!BQ$2+INDEX($A57:AH57,,MAX(ISNUMBER($D57:AH57)*COLUMN($D57:AH57))))</f>
        <v>#N/A</v>
      </c>
      <c r="AJ57" s="2" t="e">
        <f t="array" ref="AJ57">IF(INDEX(Data!BR:BR,$B57)=0,#N/A,INDEX(Data!BR:BR,$B57)-Data!BR$2+INDEX($A57:AI57,,MAX(ISNUMBER($D57:AI57)*COLUMN($D57:AI57))))</f>
        <v>#N/A</v>
      </c>
      <c r="AK57" s="2" t="e">
        <f t="array" ref="AK57">IF(INDEX(Data!BS:BS,$B57)=0,#N/A,INDEX(Data!BS:BS,$B57)-Data!BS$2+INDEX($A57:AJ57,,MAX(ISNUMBER($D57:AJ57)*COLUMN($D57:AJ57))))</f>
        <v>#N/A</v>
      </c>
      <c r="AL57" s="2" t="e">
        <f t="array" ref="AL57">IF(INDEX(Data!BT:BT,$B57)=0,#N/A,INDEX(Data!BT:BT,$B57)-Data!BT$2+INDEX($A57:AK57,,MAX(ISNUMBER($D57:AK57)*COLUMN($D57:AK57))))</f>
        <v>#N/A</v>
      </c>
      <c r="AM57" s="2" t="e">
        <f t="array" ref="AM57">IF(INDEX(Data!BU:BU,$B57)=0,#N/A,INDEX(Data!BU:BU,$B57)-Data!BU$2+INDEX($A57:AL57,,MAX(ISNUMBER($D57:AL57)*COLUMN($D57:AL57))))</f>
        <v>#N/A</v>
      </c>
      <c r="AN57" s="2" t="e">
        <f t="array" ref="AN57">IF(INDEX(Data!BV:BV,$B57)=0,#N/A,INDEX(Data!BV:BV,$B57)-Data!BV$2+INDEX($A57:AM57,,MAX(ISNUMBER($D57:AM57)*COLUMN($D57:AM57))))</f>
        <v>#N/A</v>
      </c>
      <c r="AO57" s="2" t="e">
        <f t="array" ref="AO57">IF(INDEX(Data!BW:BW,$B57)=0,#N/A,INDEX(Data!BW:BW,$B57)-Data!BW$2+INDEX($A57:AN57,,MAX(ISNUMBER($D57:AN57)*COLUMN($D57:AN57))))</f>
        <v>#N/A</v>
      </c>
      <c r="AP57" s="2" t="e">
        <f t="array" ref="AP57">IF(INDEX(Data!BX:BX,$B57)=0,#N/A,INDEX(Data!BX:BX,$B57)-Data!BX$2+INDEX($A57:AO57,,MAX(ISNUMBER($D57:AO57)*COLUMN($D57:AO57))))</f>
        <v>#N/A</v>
      </c>
      <c r="AQ57" s="2" t="e">
        <f t="array" ref="AQ57">IF(INDEX(Data!BY:BY,$B57)=0,#N/A,INDEX(Data!BY:BY,$B57)-Data!BY$2+INDEX($A57:AP57,,MAX(ISNUMBER($D57:AP57)*COLUMN($D57:AP57))))</f>
        <v>#N/A</v>
      </c>
      <c r="AR57" s="2" t="e">
        <f t="array" ref="AR57">IF(INDEX(Data!BZ:BZ,$B57)=0,#N/A,INDEX(Data!BZ:BZ,$B57)-Data!BZ$2+INDEX($A57:AQ57,,MAX(ISNUMBER($D57:AQ57)*COLUMN($D57:AQ57))))</f>
        <v>#N/A</v>
      </c>
      <c r="AS57" s="2" t="e">
        <f t="array" ref="AS57">IF(INDEX(Data!CA:CA,$B57)=0,#N/A,INDEX(Data!CA:CA,$B57)-Data!CA$2+INDEX($A57:AR57,,MAX(ISNUMBER($D57:AR57)*COLUMN($D57:AR57))))</f>
        <v>#N/A</v>
      </c>
      <c r="AT57" s="2" t="e">
        <f t="array" ref="AT57">IF(INDEX(Data!CB:CB,$B57)=0,#N/A,INDEX(Data!CB:CB,$B57)-Data!CB$2+INDEX($A57:AS57,,MAX(ISNUMBER($D57:AS57)*COLUMN($D57:AS57))))</f>
        <v>#N/A</v>
      </c>
      <c r="AU57" s="2" t="e">
        <f t="array" ref="AU57">IF(INDEX(Data!CC:CC,$B57)=0,#N/A,INDEX(Data!CC:CC,$B57)-Data!CC$2+INDEX($A57:AT57,,MAX(ISNUMBER($D57:AT57)*COLUMN($D57:AT57))))</f>
        <v>#N/A</v>
      </c>
      <c r="AV57" s="2" t="e">
        <f t="array" ref="AV57">IF(INDEX(Data!CD:CD,$B57)=0,#N/A,INDEX(Data!CD:CD,$B57)-Data!CD$2+INDEX($A57:AU57,,MAX(ISNUMBER($D57:AU57)*COLUMN($D57:AU57))))</f>
        <v>#N/A</v>
      </c>
      <c r="AW57" s="2" t="e">
        <f t="array" ref="AW57">IF(INDEX(Data!CE:CE,$B57)=0,#N/A,INDEX(Data!CE:CE,$B57)-Data!CE$2+INDEX($A57:AV57,,MAX(ISNUMBER($D57:AV57)*COLUMN($D57:AV57))))</f>
        <v>#N/A</v>
      </c>
      <c r="AX57" s="2" t="e">
        <f t="array" ref="AX57">IF(INDEX(Data!CF:CF,$B57)=0,#N/A,INDEX(Data!CF:CF,$B57)-Data!CF$2+INDEX($A57:AW57,,MAX(ISNUMBER($D57:AW57)*COLUMN($D57:AW57))))</f>
        <v>#N/A</v>
      </c>
      <c r="AY57" s="2" t="e">
        <f t="array" ref="AY57">IF(INDEX(Data!CG:CG,$B57)=0,#N/A,INDEX(Data!CG:CG,$B57)-Data!CG$2+INDEX($A57:AX57,,MAX(ISNUMBER($D57:AX57)*COLUMN($D57:AX57))))</f>
        <v>#N/A</v>
      </c>
      <c r="AZ57" s="2" t="e">
        <f t="array" ref="AZ57">IF(INDEX(Data!CH:CH,$B57)=0,#N/A,INDEX(Data!CH:CH,$B57)-Data!CH$2+INDEX($A57:AY57,,MAX(ISNUMBER($D57:AY57)*COLUMN($D57:AY57))))</f>
        <v>#N/A</v>
      </c>
      <c r="BA57" s="2" t="e">
        <f t="array" ref="BA57">IF(INDEX(Data!CI:CI,$B57)=0,#N/A,INDEX(Data!CI:CI,$B57)-Data!CI$2+INDEX($A57:AZ57,,MAX(ISNUMBER($D57:AZ57)*COLUMN($D57:AZ57))))</f>
        <v>#N/A</v>
      </c>
      <c r="BB57" s="2" t="e">
        <f t="array" ref="BB57">IF(INDEX(Data!CJ:CJ,$B57)=0,#N/A,INDEX(Data!CJ:CJ,$B57)-Data!CJ$2+INDEX($A57:BA57,,MAX(ISNUMBER($D57:BA57)*COLUMN($D57:BA57))))</f>
        <v>#N/A</v>
      </c>
      <c r="BC57" s="2" t="e">
        <f t="array" ref="BC57">IF(INDEX(Data!CK:CK,$B57)=0,#N/A,INDEX(Data!CK:CK,$B57)-Data!CK$2+INDEX($A57:BB57,,MAX(ISNUMBER($D57:BB57)*COLUMN($D57:BB57))))</f>
        <v>#N/A</v>
      </c>
      <c r="BD57" s="2" t="e">
        <f t="array" ref="BD57">IF(INDEX(Data!CL:CL,$B57)=0,#N/A,INDEX(Data!CL:CL,$B57)-Data!CL$2+INDEX($A57:BC57,,MAX(ISNUMBER($D57:BC57)*COLUMN($D57:BC57))))</f>
        <v>#N/A</v>
      </c>
      <c r="BE57" s="2" t="e">
        <f t="array" ref="BE57">IF(INDEX(Data!CM:CM,$B57)=0,#N/A,INDEX(Data!CM:CM,$B57)-Data!CM$2+INDEX($A57:BD57,,MAX(ISNUMBER($D57:BD57)*COLUMN($D57:BD57))))</f>
        <v>#N/A</v>
      </c>
      <c r="BF57" s="2" t="e">
        <f t="array" ref="BF57">IF(INDEX(Data!CN:CN,$B57)=0,#N/A,INDEX(Data!CN:CN,$B57)-Data!CN$2+INDEX($A57:BE57,,MAX(ISNUMBER($D57:BE57)*COLUMN($D57:BE57))))</f>
        <v>#N/A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 t="str">
        <f>Data!AJ126</f>
        <v>Peter Janda</v>
      </c>
      <c r="B58" s="2">
        <f>MATCH(A58,Data!AJ:AJ,0)</f>
        <v>126</v>
      </c>
      <c r="C58" s="2">
        <f ca="1">COUNTIF(OFFSET(Data!$AM$1:$DC$71,B58-1,0,1),"&gt;0")</f>
        <v>15</v>
      </c>
      <c r="D58" s="2">
        <v>0</v>
      </c>
      <c r="E58" s="2">
        <f t="array" ref="E58">IF(INDEX(Data!AM:AM,$B58)=0,#N/A,INDEX(Data!AM:AM,$B58)-Data!AM$2+INDEX($A58:D58,,MAX(ISNUMBER($D58:D58)*COLUMN($D58:D58))))</f>
        <v>2</v>
      </c>
      <c r="F58" s="2">
        <f t="array" ref="F58">IF(INDEX(Data!AN:AN,$B58)=0,#N/A,INDEX(Data!AN:AN,$B58)-Data!AN$2+INDEX($A58:E58,,MAX(ISNUMBER($D58:E58)*COLUMN($D58:E58))))</f>
        <v>3</v>
      </c>
      <c r="G58" s="2">
        <f t="array" ref="G58">IF(INDEX(Data!AO:AO,$B58)=0,#N/A,INDEX(Data!AO:AO,$B58)-Data!AO$2+INDEX($A58:F58,,MAX(ISNUMBER($D58:F58)*COLUMN($D58:F58))))</f>
        <v>5</v>
      </c>
      <c r="H58" s="2">
        <f t="array" ref="H58">IF(INDEX(Data!AP:AP,$B58)=0,#N/A,INDEX(Data!AP:AP,$B58)-Data!AP$2+INDEX($A58:G58,,MAX(ISNUMBER($D58:G58)*COLUMN($D58:G58))))</f>
        <v>5</v>
      </c>
      <c r="I58" s="2">
        <f t="array" ref="I58">IF(INDEX(Data!AQ:AQ,$B58)=0,#N/A,INDEX(Data!AQ:AQ,$B58)-Data!AQ$2+INDEX($A58:H58,,MAX(ISNUMBER($D58:H58)*COLUMN($D58:H58))))</f>
        <v>6</v>
      </c>
      <c r="J58" s="2">
        <f t="array" ref="J58">IF(INDEX(Data!AR:AR,$B58)=0,#N/A,INDEX(Data!AR:AR,$B58)-Data!AR$2+INDEX($A58:I58,,MAX(ISNUMBER($D58:I58)*COLUMN($D58:I58))))</f>
        <v>6</v>
      </c>
      <c r="K58" s="2">
        <f t="array" ref="K58">IF(INDEX(Data!AS:AS,$B58)=0,#N/A,INDEX(Data!AS:AS,$B58)-Data!AS$2+INDEX($A58:J58,,MAX(ISNUMBER($D58:J58)*COLUMN($D58:J58))))</f>
        <v>7</v>
      </c>
      <c r="L58" s="2">
        <f t="array" ref="L58">IF(INDEX(Data!AT:AT,$B58)=0,#N/A,INDEX(Data!AT:AT,$B58)-Data!AT$2+INDEX($A58:K58,,MAX(ISNUMBER($D58:K58)*COLUMN($D58:K58))))</f>
        <v>9</v>
      </c>
      <c r="M58" s="2">
        <f t="array" ref="M58">IF(INDEX(Data!AU:AU,$B58)=0,#N/A,INDEX(Data!AU:AU,$B58)-Data!AU$2+INDEX($A58:L58,,MAX(ISNUMBER($D58:L58)*COLUMN($D58:L58))))</f>
        <v>10</v>
      </c>
      <c r="N58" s="2">
        <f t="array" ref="N58">IF(INDEX(Data!AV:AV,$B58)=0,#N/A,INDEX(Data!AV:AV,$B58)-Data!AV$2+INDEX($A58:M58,,MAX(ISNUMBER($D58:M58)*COLUMN($D58:M58))))</f>
        <v>11</v>
      </c>
      <c r="O58" s="2">
        <f t="array" ref="O58">IF(INDEX(Data!AW:AW,$B58)=0,#N/A,INDEX(Data!AW:AW,$B58)-Data!AW$2+INDEX($A58:N58,,MAX(ISNUMBER($D58:N58)*COLUMN($D58:N58))))</f>
        <v>12</v>
      </c>
      <c r="P58" s="2">
        <f t="array" ref="P58">IF(INDEX(Data!AX:AX,$B58)=0,#N/A,INDEX(Data!AX:AX,$B58)-Data!AX$2+INDEX($A58:O58,,MAX(ISNUMBER($D58:O58)*COLUMN($D58:O58))))</f>
        <v>12</v>
      </c>
      <c r="Q58" s="2">
        <f t="array" ref="Q58">IF(INDEX(Data!AY:AY,$B58)=0,#N/A,INDEX(Data!AY:AY,$B58)-Data!AY$2+INDEX($A58:P58,,MAX(ISNUMBER($D58:P58)*COLUMN($D58:P58))))</f>
        <v>12</v>
      </c>
      <c r="R58" s="2">
        <f t="array" ref="R58">IF(INDEX(Data!AZ:AZ,$B58)=0,#N/A,INDEX(Data!AZ:AZ,$B58)-Data!AZ$2+INDEX($A58:Q58,,MAX(ISNUMBER($D58:Q58)*COLUMN($D58:Q58))))</f>
        <v>13</v>
      </c>
      <c r="S58" s="2">
        <f t="array" ref="S58">IF(INDEX(Data!BA:BA,$B58)=0,#N/A,INDEX(Data!BA:BA,$B58)-Data!BA$2+INDEX($A58:R58,,MAX(ISNUMBER($D58:R58)*COLUMN($D58:R58))))</f>
        <v>14</v>
      </c>
      <c r="T58" s="2" t="e">
        <f t="array" ref="T58">IF(INDEX(Data!BB:BB,$B58)=0,#N/A,INDEX(Data!BB:BB,$B58)-Data!BB$2+INDEX($A58:S58,,MAX(ISNUMBER($D58:S58)*COLUMN($D58:S58))))</f>
        <v>#N/A</v>
      </c>
      <c r="U58" s="2" t="e">
        <f t="array" ref="U58">IF(INDEX(Data!BC:BC,$B58)=0,#N/A,INDEX(Data!BC:BC,$B58)-Data!BC$2+INDEX($A58:T58,,MAX(ISNUMBER($D58:T58)*COLUMN($D58:T58))))</f>
        <v>#N/A</v>
      </c>
      <c r="V58" s="2" t="e">
        <f t="array" ref="V58">IF(INDEX(Data!BD:BD,$B58)=0,#N/A,INDEX(Data!BD:BD,$B58)-Data!BD$2+INDEX($A58:U58,,MAX(ISNUMBER($D58:U58)*COLUMN($D58:U58))))</f>
        <v>#N/A</v>
      </c>
      <c r="W58" s="2" t="e">
        <f t="array" ref="W58">IF(INDEX(Data!BE:BE,$B58)=0,#N/A,INDEX(Data!BE:BE,$B58)-Data!BE$2+INDEX($A58:V58,,MAX(ISNUMBER($D58:V58)*COLUMN($D58:V58))))</f>
        <v>#N/A</v>
      </c>
      <c r="X58" s="2" t="e">
        <f t="array" ref="X58">IF(INDEX(Data!BF:BF,$B58)=0,#N/A,INDEX(Data!BF:BF,$B58)-Data!BF$2+INDEX($A58:W58,,MAX(ISNUMBER($D58:W58)*COLUMN($D58:W58))))</f>
        <v>#N/A</v>
      </c>
      <c r="Y58" s="2" t="e">
        <f t="array" ref="Y58">IF(INDEX(Data!BG:BG,$B58)=0,#N/A,INDEX(Data!BG:BG,$B58)-Data!BG$2+INDEX($A58:X58,,MAX(ISNUMBER($D58:X58)*COLUMN($D58:X58))))</f>
        <v>#N/A</v>
      </c>
      <c r="Z58" s="2" t="e">
        <f t="array" ref="Z58">IF(INDEX(Data!BH:BH,$B58)=0,#N/A,INDEX(Data!BH:BH,$B58)-Data!BH$2+INDEX($A58:Y58,,MAX(ISNUMBER($D58:Y58)*COLUMN($D58:Y58))))</f>
        <v>#N/A</v>
      </c>
      <c r="AA58" s="2" t="e">
        <f t="array" ref="AA58">IF(INDEX(Data!BI:BI,$B58)=0,#N/A,INDEX(Data!BI:BI,$B58)-Data!BI$2+INDEX($A58:Z58,,MAX(ISNUMBER($D58:Z58)*COLUMN($D58:Z58))))</f>
        <v>#N/A</v>
      </c>
      <c r="AB58" s="2" t="e">
        <f t="array" ref="AB58">IF(INDEX(Data!BJ:BJ,$B58)=0,#N/A,INDEX(Data!BJ:BJ,$B58)-Data!BJ$2+INDEX($A58:AA58,,MAX(ISNUMBER($D58:AA58)*COLUMN($D58:AA58))))</f>
        <v>#N/A</v>
      </c>
      <c r="AC58" s="2" t="e">
        <f t="array" ref="AC58">IF(INDEX(Data!BK:BK,$B58)=0,#N/A,INDEX(Data!BK:BK,$B58)-Data!BK$2+INDEX($A58:AB58,,MAX(ISNUMBER($D58:AB58)*COLUMN($D58:AB58))))</f>
        <v>#N/A</v>
      </c>
      <c r="AD58" s="2" t="e">
        <f t="array" ref="AD58">IF(INDEX(Data!BL:BL,$B58)=0,#N/A,INDEX(Data!BL:BL,$B58)-Data!BL$2+INDEX($A58:AC58,,MAX(ISNUMBER($D58:AC58)*COLUMN($D58:AC58))))</f>
        <v>#N/A</v>
      </c>
      <c r="AE58" s="2" t="e">
        <f t="array" ref="AE58">IF(INDEX(Data!BM:BM,$B58)=0,#N/A,INDEX(Data!BM:BM,$B58)-Data!BM$2+INDEX($A58:AD58,,MAX(ISNUMBER($D58:AD58)*COLUMN($D58:AD58))))</f>
        <v>#N/A</v>
      </c>
      <c r="AF58" s="2" t="e">
        <f t="array" ref="AF58">IF(INDEX(Data!BN:BN,$B58)=0,#N/A,INDEX(Data!BN:BN,$B58)-Data!BN$2+INDEX($A58:AE58,,MAX(ISNUMBER($D58:AE58)*COLUMN($D58:AE58))))</f>
        <v>#N/A</v>
      </c>
      <c r="AG58" s="2" t="e">
        <f t="array" ref="AG58">IF(INDEX(Data!BO:BO,$B58)=0,#N/A,INDEX(Data!BO:BO,$B58)-Data!BO$2+INDEX($A58:AF58,,MAX(ISNUMBER($D58:AF58)*COLUMN($D58:AF58))))</f>
        <v>#N/A</v>
      </c>
      <c r="AH58" s="2" t="e">
        <f t="array" ref="AH58">IF(INDEX(Data!BP:BP,$B58)=0,#N/A,INDEX(Data!BP:BP,$B58)-Data!BP$2+INDEX($A58:AG58,,MAX(ISNUMBER($D58:AG58)*COLUMN($D58:AG58))))</f>
        <v>#N/A</v>
      </c>
      <c r="AI58" s="2" t="e">
        <f t="array" ref="AI58">IF(INDEX(Data!BQ:BQ,$B58)=0,#N/A,INDEX(Data!BQ:BQ,$B58)-Data!BQ$2+INDEX($A58:AH58,,MAX(ISNUMBER($D58:AH58)*COLUMN($D58:AH58))))</f>
        <v>#N/A</v>
      </c>
      <c r="AJ58" s="2" t="e">
        <f t="array" ref="AJ58">IF(INDEX(Data!BR:BR,$B58)=0,#N/A,INDEX(Data!BR:BR,$B58)-Data!BR$2+INDEX($A58:AI58,,MAX(ISNUMBER($D58:AI58)*COLUMN($D58:AI58))))</f>
        <v>#N/A</v>
      </c>
      <c r="AK58" s="2" t="e">
        <f t="array" ref="AK58">IF(INDEX(Data!BS:BS,$B58)=0,#N/A,INDEX(Data!BS:BS,$B58)-Data!BS$2+INDEX($A58:AJ58,,MAX(ISNUMBER($D58:AJ58)*COLUMN($D58:AJ58))))</f>
        <v>#N/A</v>
      </c>
      <c r="AL58" s="2" t="e">
        <f t="array" ref="AL58">IF(INDEX(Data!BT:BT,$B58)=0,#N/A,INDEX(Data!BT:BT,$B58)-Data!BT$2+INDEX($A58:AK58,,MAX(ISNUMBER($D58:AK58)*COLUMN($D58:AK58))))</f>
        <v>#N/A</v>
      </c>
      <c r="AM58" s="2" t="e">
        <f t="array" ref="AM58">IF(INDEX(Data!BU:BU,$B58)=0,#N/A,INDEX(Data!BU:BU,$B58)-Data!BU$2+INDEX($A58:AL58,,MAX(ISNUMBER($D58:AL58)*COLUMN($D58:AL58))))</f>
        <v>#N/A</v>
      </c>
      <c r="AN58" s="2" t="e">
        <f t="array" ref="AN58">IF(INDEX(Data!BV:BV,$B58)=0,#N/A,INDEX(Data!BV:BV,$B58)-Data!BV$2+INDEX($A58:AM58,,MAX(ISNUMBER($D58:AM58)*COLUMN($D58:AM58))))</f>
        <v>#N/A</v>
      </c>
      <c r="AO58" s="2" t="e">
        <f t="array" ref="AO58">IF(INDEX(Data!BW:BW,$B58)=0,#N/A,INDEX(Data!BW:BW,$B58)-Data!BW$2+INDEX($A58:AN58,,MAX(ISNUMBER($D58:AN58)*COLUMN($D58:AN58))))</f>
        <v>#N/A</v>
      </c>
      <c r="AP58" s="2" t="e">
        <f t="array" ref="AP58">IF(INDEX(Data!BX:BX,$B58)=0,#N/A,INDEX(Data!BX:BX,$B58)-Data!BX$2+INDEX($A58:AO58,,MAX(ISNUMBER($D58:AO58)*COLUMN($D58:AO58))))</f>
        <v>#N/A</v>
      </c>
      <c r="AQ58" s="2" t="e">
        <f t="array" ref="AQ58">IF(INDEX(Data!BY:BY,$B58)=0,#N/A,INDEX(Data!BY:BY,$B58)-Data!BY$2+INDEX($A58:AP58,,MAX(ISNUMBER($D58:AP58)*COLUMN($D58:AP58))))</f>
        <v>#N/A</v>
      </c>
      <c r="AR58" s="2" t="e">
        <f t="array" ref="AR58">IF(INDEX(Data!BZ:BZ,$B58)=0,#N/A,INDEX(Data!BZ:BZ,$B58)-Data!BZ$2+INDEX($A58:AQ58,,MAX(ISNUMBER($D58:AQ58)*COLUMN($D58:AQ58))))</f>
        <v>#N/A</v>
      </c>
      <c r="AS58" s="2" t="e">
        <f t="array" ref="AS58">IF(INDEX(Data!CA:CA,$B58)=0,#N/A,INDEX(Data!CA:CA,$B58)-Data!CA$2+INDEX($A58:AR58,,MAX(ISNUMBER($D58:AR58)*COLUMN($D58:AR58))))</f>
        <v>#N/A</v>
      </c>
      <c r="AT58" s="2" t="e">
        <f t="array" ref="AT58">IF(INDEX(Data!CB:CB,$B58)=0,#N/A,INDEX(Data!CB:CB,$B58)-Data!CB$2+INDEX($A58:AS58,,MAX(ISNUMBER($D58:AS58)*COLUMN($D58:AS58))))</f>
        <v>#N/A</v>
      </c>
      <c r="AU58" s="2" t="e">
        <f t="array" ref="AU58">IF(INDEX(Data!CC:CC,$B58)=0,#N/A,INDEX(Data!CC:CC,$B58)-Data!CC$2+INDEX($A58:AT58,,MAX(ISNUMBER($D58:AT58)*COLUMN($D58:AT58))))</f>
        <v>#N/A</v>
      </c>
      <c r="AV58" s="2" t="e">
        <f t="array" ref="AV58">IF(INDEX(Data!CD:CD,$B58)=0,#N/A,INDEX(Data!CD:CD,$B58)-Data!CD$2+INDEX($A58:AU58,,MAX(ISNUMBER($D58:AU58)*COLUMN($D58:AU58))))</f>
        <v>#N/A</v>
      </c>
      <c r="AW58" s="2" t="e">
        <f t="array" ref="AW58">IF(INDEX(Data!CE:CE,$B58)=0,#N/A,INDEX(Data!CE:CE,$B58)-Data!CE$2+INDEX($A58:AV58,,MAX(ISNUMBER($D58:AV58)*COLUMN($D58:AV58))))</f>
        <v>#N/A</v>
      </c>
      <c r="AX58" s="2" t="e">
        <f t="array" ref="AX58">IF(INDEX(Data!CF:CF,$B58)=0,#N/A,INDEX(Data!CF:CF,$B58)-Data!CF$2+INDEX($A58:AW58,,MAX(ISNUMBER($D58:AW58)*COLUMN($D58:AW58))))</f>
        <v>#N/A</v>
      </c>
      <c r="AY58" s="2" t="e">
        <f t="array" ref="AY58">IF(INDEX(Data!CG:CG,$B58)=0,#N/A,INDEX(Data!CG:CG,$B58)-Data!CG$2+INDEX($A58:AX58,,MAX(ISNUMBER($D58:AX58)*COLUMN($D58:AX58))))</f>
        <v>#N/A</v>
      </c>
      <c r="AZ58" s="2" t="e">
        <f t="array" ref="AZ58">IF(INDEX(Data!CH:CH,$B58)=0,#N/A,INDEX(Data!CH:CH,$B58)-Data!CH$2+INDEX($A58:AY58,,MAX(ISNUMBER($D58:AY58)*COLUMN($D58:AY58))))</f>
        <v>#N/A</v>
      </c>
      <c r="BA58" s="2" t="e">
        <f t="array" ref="BA58">IF(INDEX(Data!CI:CI,$B58)=0,#N/A,INDEX(Data!CI:CI,$B58)-Data!CI$2+INDEX($A58:AZ58,,MAX(ISNUMBER($D58:AZ58)*COLUMN($D58:AZ58))))</f>
        <v>#N/A</v>
      </c>
      <c r="BB58" s="2" t="e">
        <f t="array" ref="BB58">IF(INDEX(Data!CJ:CJ,$B58)=0,#N/A,INDEX(Data!CJ:CJ,$B58)-Data!CJ$2+INDEX($A58:BA58,,MAX(ISNUMBER($D58:BA58)*COLUMN($D58:BA58))))</f>
        <v>#N/A</v>
      </c>
      <c r="BC58" s="2" t="e">
        <f t="array" ref="BC58">IF(INDEX(Data!CK:CK,$B58)=0,#N/A,INDEX(Data!CK:CK,$B58)-Data!CK$2+INDEX($A58:BB58,,MAX(ISNUMBER($D58:BB58)*COLUMN($D58:BB58))))</f>
        <v>#N/A</v>
      </c>
      <c r="BD58" s="2" t="e">
        <f t="array" ref="BD58">IF(INDEX(Data!CL:CL,$B58)=0,#N/A,INDEX(Data!CL:CL,$B58)-Data!CL$2+INDEX($A58:BC58,,MAX(ISNUMBER($D58:BC58)*COLUMN($D58:BC58))))</f>
        <v>#N/A</v>
      </c>
      <c r="BE58" s="2" t="e">
        <f t="array" ref="BE58">IF(INDEX(Data!CM:CM,$B58)=0,#N/A,INDEX(Data!CM:CM,$B58)-Data!CM$2+INDEX($A58:BD58,,MAX(ISNUMBER($D58:BD58)*COLUMN($D58:BD58))))</f>
        <v>#N/A</v>
      </c>
      <c r="BF58" s="2" t="e">
        <f t="array" ref="BF58">IF(INDEX(Data!CN:CN,$B58)=0,#N/A,INDEX(Data!CN:CN,$B58)-Data!CN$2+INDEX($A58:BE58,,MAX(ISNUMBER($D58:BE58)*COLUMN($D58:BE58))))</f>
        <v>#N/A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 t="str">
        <f>Data!AJ127</f>
        <v>Sebastian Sattler</v>
      </c>
      <c r="B59" s="2">
        <f>MATCH(A59,Data!AJ:AJ,0)</f>
        <v>127</v>
      </c>
      <c r="C59" s="2">
        <f ca="1">COUNTIF(OFFSET(Data!$AM$1:$DC$71,B59-1,0,1),"&gt;0")</f>
        <v>15</v>
      </c>
      <c r="D59" s="2">
        <v>0</v>
      </c>
      <c r="E59" s="2">
        <f t="array" ref="E59">IF(INDEX(Data!AM:AM,$B59)=0,#N/A,INDEX(Data!AM:AM,$B59)-Data!AM$2+INDEX($A59:D59,,MAX(ISNUMBER($D59:D59)*COLUMN($D59:D59))))</f>
        <v>2</v>
      </c>
      <c r="F59" s="2">
        <f t="array" ref="F59">IF(INDEX(Data!AN:AN,$B59)=0,#N/A,INDEX(Data!AN:AN,$B59)-Data!AN$2+INDEX($A59:E59,,MAX(ISNUMBER($D59:E59)*COLUMN($D59:E59))))</f>
        <v>2</v>
      </c>
      <c r="G59" s="2">
        <f t="array" ref="G59">IF(INDEX(Data!AO:AO,$B59)=0,#N/A,INDEX(Data!AO:AO,$B59)-Data!AO$2+INDEX($A59:F59,,MAX(ISNUMBER($D59:F59)*COLUMN($D59:F59))))</f>
        <v>4</v>
      </c>
      <c r="H59" s="2">
        <f t="array" ref="H59">IF(INDEX(Data!AP:AP,$B59)=0,#N/A,INDEX(Data!AP:AP,$B59)-Data!AP$2+INDEX($A59:G59,,MAX(ISNUMBER($D59:G59)*COLUMN($D59:G59))))</f>
        <v>5</v>
      </c>
      <c r="I59" s="2">
        <f t="array" ref="I59">IF(INDEX(Data!AQ:AQ,$B59)=0,#N/A,INDEX(Data!AQ:AQ,$B59)-Data!AQ$2+INDEX($A59:H59,,MAX(ISNUMBER($D59:H59)*COLUMN($D59:H59))))</f>
        <v>5</v>
      </c>
      <c r="J59" s="2">
        <f t="array" ref="J59">IF(INDEX(Data!AR:AR,$B59)=0,#N/A,INDEX(Data!AR:AR,$B59)-Data!AR$2+INDEX($A59:I59,,MAX(ISNUMBER($D59:I59)*COLUMN($D59:I59))))</f>
        <v>6</v>
      </c>
      <c r="K59" s="2">
        <f t="array" ref="K59">IF(INDEX(Data!AS:AS,$B59)=0,#N/A,INDEX(Data!AS:AS,$B59)-Data!AS$2+INDEX($A59:J59,,MAX(ISNUMBER($D59:J59)*COLUMN($D59:J59))))</f>
        <v>6</v>
      </c>
      <c r="L59" s="2">
        <f t="array" ref="L59">IF(INDEX(Data!AT:AT,$B59)=0,#N/A,INDEX(Data!AT:AT,$B59)-Data!AT$2+INDEX($A59:K59,,MAX(ISNUMBER($D59:K59)*COLUMN($D59:K59))))</f>
        <v>7</v>
      </c>
      <c r="M59" s="2">
        <f t="array" ref="M59">IF(INDEX(Data!AU:AU,$B59)=0,#N/A,INDEX(Data!AU:AU,$B59)-Data!AU$2+INDEX($A59:L59,,MAX(ISNUMBER($D59:L59)*COLUMN($D59:L59))))</f>
        <v>7</v>
      </c>
      <c r="N59" s="2">
        <f t="array" ref="N59">IF(INDEX(Data!AV:AV,$B59)=0,#N/A,INDEX(Data!AV:AV,$B59)-Data!AV$2+INDEX($A59:M59,,MAX(ISNUMBER($D59:M59)*COLUMN($D59:M59))))</f>
        <v>8</v>
      </c>
      <c r="O59" s="2">
        <f t="array" ref="O59">IF(INDEX(Data!AW:AW,$B59)=0,#N/A,INDEX(Data!AW:AW,$B59)-Data!AW$2+INDEX($A59:N59,,MAX(ISNUMBER($D59:N59)*COLUMN($D59:N59))))</f>
        <v>8</v>
      </c>
      <c r="P59" s="2">
        <f t="array" ref="P59">IF(INDEX(Data!AX:AX,$B59)=0,#N/A,INDEX(Data!AX:AX,$B59)-Data!AX$2+INDEX($A59:O59,,MAX(ISNUMBER($D59:O59)*COLUMN($D59:O59))))</f>
        <v>9</v>
      </c>
      <c r="Q59" s="2">
        <f t="array" ref="Q59">IF(INDEX(Data!AY:AY,$B59)=0,#N/A,INDEX(Data!AY:AY,$B59)-Data!AY$2+INDEX($A59:P59,,MAX(ISNUMBER($D59:P59)*COLUMN($D59:P59))))</f>
        <v>10</v>
      </c>
      <c r="R59" s="2">
        <f t="array" ref="R59">IF(INDEX(Data!AZ:AZ,$B59)=0,#N/A,INDEX(Data!AZ:AZ,$B59)-Data!AZ$2+INDEX($A59:Q59,,MAX(ISNUMBER($D59:Q59)*COLUMN($D59:Q59))))</f>
        <v>12</v>
      </c>
      <c r="S59" s="2">
        <f t="array" ref="S59">IF(INDEX(Data!BA:BA,$B59)=0,#N/A,INDEX(Data!BA:BA,$B59)-Data!BA$2+INDEX($A59:R59,,MAX(ISNUMBER($D59:R59)*COLUMN($D59:R59))))</f>
        <v>13</v>
      </c>
      <c r="T59" s="2" t="e">
        <f t="array" ref="T59">IF(INDEX(Data!BB:BB,$B59)=0,#N/A,INDEX(Data!BB:BB,$B59)-Data!BB$2+INDEX($A59:S59,,MAX(ISNUMBER($D59:S59)*COLUMN($D59:S59))))</f>
        <v>#N/A</v>
      </c>
      <c r="U59" s="2" t="e">
        <f t="array" ref="U59">IF(INDEX(Data!BC:BC,$B59)=0,#N/A,INDEX(Data!BC:BC,$B59)-Data!BC$2+INDEX($A59:T59,,MAX(ISNUMBER($D59:T59)*COLUMN($D59:T59))))</f>
        <v>#N/A</v>
      </c>
      <c r="V59" s="2" t="e">
        <f t="array" ref="V59">IF(INDEX(Data!BD:BD,$B59)=0,#N/A,INDEX(Data!BD:BD,$B59)-Data!BD$2+INDEX($A59:U59,,MAX(ISNUMBER($D59:U59)*COLUMN($D59:U59))))</f>
        <v>#N/A</v>
      </c>
      <c r="W59" s="2" t="e">
        <f t="array" ref="W59">IF(INDEX(Data!BE:BE,$B59)=0,#N/A,INDEX(Data!BE:BE,$B59)-Data!BE$2+INDEX($A59:V59,,MAX(ISNUMBER($D59:V59)*COLUMN($D59:V59))))</f>
        <v>#N/A</v>
      </c>
      <c r="X59" s="2" t="e">
        <f t="array" ref="X59">IF(INDEX(Data!BF:BF,$B59)=0,#N/A,INDEX(Data!BF:BF,$B59)-Data!BF$2+INDEX($A59:W59,,MAX(ISNUMBER($D59:W59)*COLUMN($D59:W59))))</f>
        <v>#N/A</v>
      </c>
      <c r="Y59" s="2" t="e">
        <f t="array" ref="Y59">IF(INDEX(Data!BG:BG,$B59)=0,#N/A,INDEX(Data!BG:BG,$B59)-Data!BG$2+INDEX($A59:X59,,MAX(ISNUMBER($D59:X59)*COLUMN($D59:X59))))</f>
        <v>#N/A</v>
      </c>
      <c r="Z59" s="2" t="e">
        <f t="array" ref="Z59">IF(INDEX(Data!BH:BH,$B59)=0,#N/A,INDEX(Data!BH:BH,$B59)-Data!BH$2+INDEX($A59:Y59,,MAX(ISNUMBER($D59:Y59)*COLUMN($D59:Y59))))</f>
        <v>#N/A</v>
      </c>
      <c r="AA59" s="2" t="e">
        <f t="array" ref="AA59">IF(INDEX(Data!BI:BI,$B59)=0,#N/A,INDEX(Data!BI:BI,$B59)-Data!BI$2+INDEX($A59:Z59,,MAX(ISNUMBER($D59:Z59)*COLUMN($D59:Z59))))</f>
        <v>#N/A</v>
      </c>
      <c r="AB59" s="2" t="e">
        <f t="array" ref="AB59">IF(INDEX(Data!BJ:BJ,$B59)=0,#N/A,INDEX(Data!BJ:BJ,$B59)-Data!BJ$2+INDEX($A59:AA59,,MAX(ISNUMBER($D59:AA59)*COLUMN($D59:AA59))))</f>
        <v>#N/A</v>
      </c>
      <c r="AC59" s="2" t="e">
        <f t="array" ref="AC59">IF(INDEX(Data!BK:BK,$B59)=0,#N/A,INDEX(Data!BK:BK,$B59)-Data!BK$2+INDEX($A59:AB59,,MAX(ISNUMBER($D59:AB59)*COLUMN($D59:AB59))))</f>
        <v>#N/A</v>
      </c>
      <c r="AD59" s="2" t="e">
        <f t="array" ref="AD59">IF(INDEX(Data!BL:BL,$B59)=0,#N/A,INDEX(Data!BL:BL,$B59)-Data!BL$2+INDEX($A59:AC59,,MAX(ISNUMBER($D59:AC59)*COLUMN($D59:AC59))))</f>
        <v>#N/A</v>
      </c>
      <c r="AE59" s="2" t="e">
        <f t="array" ref="AE59">IF(INDEX(Data!BM:BM,$B59)=0,#N/A,INDEX(Data!BM:BM,$B59)-Data!BM$2+INDEX($A59:AD59,,MAX(ISNUMBER($D59:AD59)*COLUMN($D59:AD59))))</f>
        <v>#N/A</v>
      </c>
      <c r="AF59" s="2" t="e">
        <f t="array" ref="AF59">IF(INDEX(Data!BN:BN,$B59)=0,#N/A,INDEX(Data!BN:BN,$B59)-Data!BN$2+INDEX($A59:AE59,,MAX(ISNUMBER($D59:AE59)*COLUMN($D59:AE59))))</f>
        <v>#N/A</v>
      </c>
      <c r="AG59" s="2" t="e">
        <f t="array" ref="AG59">IF(INDEX(Data!BO:BO,$B59)=0,#N/A,INDEX(Data!BO:BO,$B59)-Data!BO$2+INDEX($A59:AF59,,MAX(ISNUMBER($D59:AF59)*COLUMN($D59:AF59))))</f>
        <v>#N/A</v>
      </c>
      <c r="AH59" s="2" t="e">
        <f t="array" ref="AH59">IF(INDEX(Data!BP:BP,$B59)=0,#N/A,INDEX(Data!BP:BP,$B59)-Data!BP$2+INDEX($A59:AG59,,MAX(ISNUMBER($D59:AG59)*COLUMN($D59:AG59))))</f>
        <v>#N/A</v>
      </c>
      <c r="AI59" s="2" t="e">
        <f t="array" ref="AI59">IF(INDEX(Data!BQ:BQ,$B59)=0,#N/A,INDEX(Data!BQ:BQ,$B59)-Data!BQ$2+INDEX($A59:AH59,,MAX(ISNUMBER($D59:AH59)*COLUMN($D59:AH59))))</f>
        <v>#N/A</v>
      </c>
      <c r="AJ59" s="2" t="e">
        <f t="array" ref="AJ59">IF(INDEX(Data!BR:BR,$B59)=0,#N/A,INDEX(Data!BR:BR,$B59)-Data!BR$2+INDEX($A59:AI59,,MAX(ISNUMBER($D59:AI59)*COLUMN($D59:AI59))))</f>
        <v>#N/A</v>
      </c>
      <c r="AK59" s="2" t="e">
        <f t="array" ref="AK59">IF(INDEX(Data!BS:BS,$B59)=0,#N/A,INDEX(Data!BS:BS,$B59)-Data!BS$2+INDEX($A59:AJ59,,MAX(ISNUMBER($D59:AJ59)*COLUMN($D59:AJ59))))</f>
        <v>#N/A</v>
      </c>
      <c r="AL59" s="2" t="e">
        <f t="array" ref="AL59">IF(INDEX(Data!BT:BT,$B59)=0,#N/A,INDEX(Data!BT:BT,$B59)-Data!BT$2+INDEX($A59:AK59,,MAX(ISNUMBER($D59:AK59)*COLUMN($D59:AK59))))</f>
        <v>#N/A</v>
      </c>
      <c r="AM59" s="2" t="e">
        <f t="array" ref="AM59">IF(INDEX(Data!BU:BU,$B59)=0,#N/A,INDEX(Data!BU:BU,$B59)-Data!BU$2+INDEX($A59:AL59,,MAX(ISNUMBER($D59:AL59)*COLUMN($D59:AL59))))</f>
        <v>#N/A</v>
      </c>
      <c r="AN59" s="2" t="e">
        <f t="array" ref="AN59">IF(INDEX(Data!BV:BV,$B59)=0,#N/A,INDEX(Data!BV:BV,$B59)-Data!BV$2+INDEX($A59:AM59,,MAX(ISNUMBER($D59:AM59)*COLUMN($D59:AM59))))</f>
        <v>#N/A</v>
      </c>
      <c r="AO59" s="2" t="e">
        <f t="array" ref="AO59">IF(INDEX(Data!BW:BW,$B59)=0,#N/A,INDEX(Data!BW:BW,$B59)-Data!BW$2+INDEX($A59:AN59,,MAX(ISNUMBER($D59:AN59)*COLUMN($D59:AN59))))</f>
        <v>#N/A</v>
      </c>
      <c r="AP59" s="2" t="e">
        <f t="array" ref="AP59">IF(INDEX(Data!BX:BX,$B59)=0,#N/A,INDEX(Data!BX:BX,$B59)-Data!BX$2+INDEX($A59:AO59,,MAX(ISNUMBER($D59:AO59)*COLUMN($D59:AO59))))</f>
        <v>#N/A</v>
      </c>
      <c r="AQ59" s="2" t="e">
        <f t="array" ref="AQ59">IF(INDEX(Data!BY:BY,$B59)=0,#N/A,INDEX(Data!BY:BY,$B59)-Data!BY$2+INDEX($A59:AP59,,MAX(ISNUMBER($D59:AP59)*COLUMN($D59:AP59))))</f>
        <v>#N/A</v>
      </c>
      <c r="AR59" s="2" t="e">
        <f t="array" ref="AR59">IF(INDEX(Data!BZ:BZ,$B59)=0,#N/A,INDEX(Data!BZ:BZ,$B59)-Data!BZ$2+INDEX($A59:AQ59,,MAX(ISNUMBER($D59:AQ59)*COLUMN($D59:AQ59))))</f>
        <v>#N/A</v>
      </c>
      <c r="AS59" s="2" t="e">
        <f t="array" ref="AS59">IF(INDEX(Data!CA:CA,$B59)=0,#N/A,INDEX(Data!CA:CA,$B59)-Data!CA$2+INDEX($A59:AR59,,MAX(ISNUMBER($D59:AR59)*COLUMN($D59:AR59))))</f>
        <v>#N/A</v>
      </c>
      <c r="AT59" s="2" t="e">
        <f t="array" ref="AT59">IF(INDEX(Data!CB:CB,$B59)=0,#N/A,INDEX(Data!CB:CB,$B59)-Data!CB$2+INDEX($A59:AS59,,MAX(ISNUMBER($D59:AS59)*COLUMN($D59:AS59))))</f>
        <v>#N/A</v>
      </c>
      <c r="AU59" s="2" t="e">
        <f t="array" ref="AU59">IF(INDEX(Data!CC:CC,$B59)=0,#N/A,INDEX(Data!CC:CC,$B59)-Data!CC$2+INDEX($A59:AT59,,MAX(ISNUMBER($D59:AT59)*COLUMN($D59:AT59))))</f>
        <v>#N/A</v>
      </c>
      <c r="AV59" s="2" t="e">
        <f t="array" ref="AV59">IF(INDEX(Data!CD:CD,$B59)=0,#N/A,INDEX(Data!CD:CD,$B59)-Data!CD$2+INDEX($A59:AU59,,MAX(ISNUMBER($D59:AU59)*COLUMN($D59:AU59))))</f>
        <v>#N/A</v>
      </c>
      <c r="AW59" s="2" t="e">
        <f t="array" ref="AW59">IF(INDEX(Data!CE:CE,$B59)=0,#N/A,INDEX(Data!CE:CE,$B59)-Data!CE$2+INDEX($A59:AV59,,MAX(ISNUMBER($D59:AV59)*COLUMN($D59:AV59))))</f>
        <v>#N/A</v>
      </c>
      <c r="AX59" s="2" t="e">
        <f t="array" ref="AX59">IF(INDEX(Data!CF:CF,$B59)=0,#N/A,INDEX(Data!CF:CF,$B59)-Data!CF$2+INDEX($A59:AW59,,MAX(ISNUMBER($D59:AW59)*COLUMN($D59:AW59))))</f>
        <v>#N/A</v>
      </c>
      <c r="AY59" s="2" t="e">
        <f t="array" ref="AY59">IF(INDEX(Data!CG:CG,$B59)=0,#N/A,INDEX(Data!CG:CG,$B59)-Data!CG$2+INDEX($A59:AX59,,MAX(ISNUMBER($D59:AX59)*COLUMN($D59:AX59))))</f>
        <v>#N/A</v>
      </c>
      <c r="AZ59" s="2" t="e">
        <f t="array" ref="AZ59">IF(INDEX(Data!CH:CH,$B59)=0,#N/A,INDEX(Data!CH:CH,$B59)-Data!CH$2+INDEX($A59:AY59,,MAX(ISNUMBER($D59:AY59)*COLUMN($D59:AY59))))</f>
        <v>#N/A</v>
      </c>
      <c r="BA59" s="2" t="e">
        <f t="array" ref="BA59">IF(INDEX(Data!CI:CI,$B59)=0,#N/A,INDEX(Data!CI:CI,$B59)-Data!CI$2+INDEX($A59:AZ59,,MAX(ISNUMBER($D59:AZ59)*COLUMN($D59:AZ59))))</f>
        <v>#N/A</v>
      </c>
      <c r="BB59" s="2" t="e">
        <f t="array" ref="BB59">IF(INDEX(Data!CJ:CJ,$B59)=0,#N/A,INDEX(Data!CJ:CJ,$B59)-Data!CJ$2+INDEX($A59:BA59,,MAX(ISNUMBER($D59:BA59)*COLUMN($D59:BA59))))</f>
        <v>#N/A</v>
      </c>
      <c r="BC59" s="2" t="e">
        <f t="array" ref="BC59">IF(INDEX(Data!CK:CK,$B59)=0,#N/A,INDEX(Data!CK:CK,$B59)-Data!CK$2+INDEX($A59:BB59,,MAX(ISNUMBER($D59:BB59)*COLUMN($D59:BB59))))</f>
        <v>#N/A</v>
      </c>
      <c r="BD59" s="2" t="e">
        <f t="array" ref="BD59">IF(INDEX(Data!CL:CL,$B59)=0,#N/A,INDEX(Data!CL:CL,$B59)-Data!CL$2+INDEX($A59:BC59,,MAX(ISNUMBER($D59:BC59)*COLUMN($D59:BC59))))</f>
        <v>#N/A</v>
      </c>
      <c r="BE59" s="2" t="e">
        <f t="array" ref="BE59">IF(INDEX(Data!CM:CM,$B59)=0,#N/A,INDEX(Data!CM:CM,$B59)-Data!CM$2+INDEX($A59:BD59,,MAX(ISNUMBER($D59:BD59)*COLUMN($D59:BD59))))</f>
        <v>#N/A</v>
      </c>
      <c r="BF59" s="2" t="e">
        <f t="array" ref="BF59">IF(INDEX(Data!CN:CN,$B59)=0,#N/A,INDEX(Data!CN:CN,$B59)-Data!CN$2+INDEX($A59:BE59,,MAX(ISNUMBER($D59:BE59)*COLUMN($D59:BE59))))</f>
        <v>#N/A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 t="str">
        <f>Data!AJ128</f>
        <v>Alexander Datzinger</v>
      </c>
      <c r="B60" s="2">
        <f>MATCH(A60,Data!AJ:AJ,0)</f>
        <v>128</v>
      </c>
      <c r="C60" s="2">
        <f ca="1">COUNTIF(OFFSET(Data!$AM$1:$DC$71,B60-1,0,1),"&gt;0")</f>
        <v>15</v>
      </c>
      <c r="D60" s="2">
        <v>0</v>
      </c>
      <c r="E60" s="2">
        <f t="array" ref="E60">IF(INDEX(Data!AM:AM,$B60)=0,#N/A,INDEX(Data!AM:AM,$B60)-Data!AM$2+INDEX($A60:D60,,MAX(ISNUMBER($D60:D60)*COLUMN($D60:D60))))</f>
        <v>2</v>
      </c>
      <c r="F60" s="2">
        <f t="array" ref="F60">IF(INDEX(Data!AN:AN,$B60)=0,#N/A,INDEX(Data!AN:AN,$B60)-Data!AN$2+INDEX($A60:E60,,MAX(ISNUMBER($D60:E60)*COLUMN($D60:E60))))</f>
        <v>2</v>
      </c>
      <c r="G60" s="2">
        <f t="array" ref="G60">IF(INDEX(Data!AO:AO,$B60)=0,#N/A,INDEX(Data!AO:AO,$B60)-Data!AO$2+INDEX($A60:F60,,MAX(ISNUMBER($D60:F60)*COLUMN($D60:F60))))</f>
        <v>4</v>
      </c>
      <c r="H60" s="2">
        <f t="array" ref="H60">IF(INDEX(Data!AP:AP,$B60)=0,#N/A,INDEX(Data!AP:AP,$B60)-Data!AP$2+INDEX($A60:G60,,MAX(ISNUMBER($D60:G60)*COLUMN($D60:G60))))</f>
        <v>6</v>
      </c>
      <c r="I60" s="2">
        <f t="array" ref="I60">IF(INDEX(Data!AQ:AQ,$B60)=0,#N/A,INDEX(Data!AQ:AQ,$B60)-Data!AQ$2+INDEX($A60:H60,,MAX(ISNUMBER($D60:H60)*COLUMN($D60:H60))))</f>
        <v>7</v>
      </c>
      <c r="J60" s="2">
        <f t="array" ref="J60">IF(INDEX(Data!AR:AR,$B60)=0,#N/A,INDEX(Data!AR:AR,$B60)-Data!AR$2+INDEX($A60:I60,,MAX(ISNUMBER($D60:I60)*COLUMN($D60:I60))))</f>
        <v>8</v>
      </c>
      <c r="K60" s="2">
        <f t="array" ref="K60">IF(INDEX(Data!AS:AS,$B60)=0,#N/A,INDEX(Data!AS:AS,$B60)-Data!AS$2+INDEX($A60:J60,,MAX(ISNUMBER($D60:J60)*COLUMN($D60:J60))))</f>
        <v>8</v>
      </c>
      <c r="L60" s="2">
        <f t="array" ref="L60">IF(INDEX(Data!AT:AT,$B60)=0,#N/A,INDEX(Data!AT:AT,$B60)-Data!AT$2+INDEX($A60:K60,,MAX(ISNUMBER($D60:K60)*COLUMN($D60:K60))))</f>
        <v>8</v>
      </c>
      <c r="M60" s="2">
        <f t="array" ref="M60">IF(INDEX(Data!AU:AU,$B60)=0,#N/A,INDEX(Data!AU:AU,$B60)-Data!AU$2+INDEX($A60:L60,,MAX(ISNUMBER($D60:L60)*COLUMN($D60:L60))))</f>
        <v>10</v>
      </c>
      <c r="N60" s="2">
        <f t="array" ref="N60">IF(INDEX(Data!AV:AV,$B60)=0,#N/A,INDEX(Data!AV:AV,$B60)-Data!AV$2+INDEX($A60:M60,,MAX(ISNUMBER($D60:M60)*COLUMN($D60:M60))))</f>
        <v>12</v>
      </c>
      <c r="O60" s="2">
        <f t="array" ref="O60">IF(INDEX(Data!AW:AW,$B60)=0,#N/A,INDEX(Data!AW:AW,$B60)-Data!AW$2+INDEX($A60:N60,,MAX(ISNUMBER($D60:N60)*COLUMN($D60:N60))))</f>
        <v>13</v>
      </c>
      <c r="P60" s="2">
        <f t="array" ref="P60">IF(INDEX(Data!AX:AX,$B60)=0,#N/A,INDEX(Data!AX:AX,$B60)-Data!AX$2+INDEX($A60:O60,,MAX(ISNUMBER($D60:O60)*COLUMN($D60:O60))))</f>
        <v>14</v>
      </c>
      <c r="Q60" s="2">
        <f t="array" ref="Q60">IF(INDEX(Data!AY:AY,$B60)=0,#N/A,INDEX(Data!AY:AY,$B60)-Data!AY$2+INDEX($A60:P60,,MAX(ISNUMBER($D60:P60)*COLUMN($D60:P60))))</f>
        <v>16</v>
      </c>
      <c r="R60" s="2">
        <f t="array" ref="R60">IF(INDEX(Data!AZ:AZ,$B60)=0,#N/A,INDEX(Data!AZ:AZ,$B60)-Data!AZ$2+INDEX($A60:Q60,,MAX(ISNUMBER($D60:Q60)*COLUMN($D60:Q60))))</f>
        <v>18</v>
      </c>
      <c r="S60" s="2">
        <f t="array" ref="S60">IF(INDEX(Data!BA:BA,$B60)=0,#N/A,INDEX(Data!BA:BA,$B60)-Data!BA$2+INDEX($A60:R60,,MAX(ISNUMBER($D60:R60)*COLUMN($D60:R60))))</f>
        <v>20</v>
      </c>
      <c r="T60" s="2" t="e">
        <f t="array" ref="T60">IF(INDEX(Data!BB:BB,$B60)=0,#N/A,INDEX(Data!BB:BB,$B60)-Data!BB$2+INDEX($A60:S60,,MAX(ISNUMBER($D60:S60)*COLUMN($D60:S60))))</f>
        <v>#N/A</v>
      </c>
      <c r="U60" s="2" t="e">
        <f t="array" ref="U60">IF(INDEX(Data!BC:BC,$B60)=0,#N/A,INDEX(Data!BC:BC,$B60)-Data!BC$2+INDEX($A60:T60,,MAX(ISNUMBER($D60:T60)*COLUMN($D60:T60))))</f>
        <v>#N/A</v>
      </c>
      <c r="V60" s="2" t="e">
        <f t="array" ref="V60">IF(INDEX(Data!BD:BD,$B60)=0,#N/A,INDEX(Data!BD:BD,$B60)-Data!BD$2+INDEX($A60:U60,,MAX(ISNUMBER($D60:U60)*COLUMN($D60:U60))))</f>
        <v>#N/A</v>
      </c>
      <c r="W60" s="2" t="e">
        <f t="array" ref="W60">IF(INDEX(Data!BE:BE,$B60)=0,#N/A,INDEX(Data!BE:BE,$B60)-Data!BE$2+INDEX($A60:V60,,MAX(ISNUMBER($D60:V60)*COLUMN($D60:V60))))</f>
        <v>#N/A</v>
      </c>
      <c r="X60" s="2" t="e">
        <f t="array" ref="X60">IF(INDEX(Data!BF:BF,$B60)=0,#N/A,INDEX(Data!BF:BF,$B60)-Data!BF$2+INDEX($A60:W60,,MAX(ISNUMBER($D60:W60)*COLUMN($D60:W60))))</f>
        <v>#N/A</v>
      </c>
      <c r="Y60" s="2" t="e">
        <f t="array" ref="Y60">IF(INDEX(Data!BG:BG,$B60)=0,#N/A,INDEX(Data!BG:BG,$B60)-Data!BG$2+INDEX($A60:X60,,MAX(ISNUMBER($D60:X60)*COLUMN($D60:X60))))</f>
        <v>#N/A</v>
      </c>
      <c r="Z60" s="2" t="e">
        <f t="array" ref="Z60">IF(INDEX(Data!BH:BH,$B60)=0,#N/A,INDEX(Data!BH:BH,$B60)-Data!BH$2+INDEX($A60:Y60,,MAX(ISNUMBER($D60:Y60)*COLUMN($D60:Y60))))</f>
        <v>#N/A</v>
      </c>
      <c r="AA60" s="2" t="e">
        <f t="array" ref="AA60">IF(INDEX(Data!BI:BI,$B60)=0,#N/A,INDEX(Data!BI:BI,$B60)-Data!BI$2+INDEX($A60:Z60,,MAX(ISNUMBER($D60:Z60)*COLUMN($D60:Z60))))</f>
        <v>#N/A</v>
      </c>
      <c r="AB60" s="2" t="e">
        <f t="array" ref="AB60">IF(INDEX(Data!BJ:BJ,$B60)=0,#N/A,INDEX(Data!BJ:BJ,$B60)-Data!BJ$2+INDEX($A60:AA60,,MAX(ISNUMBER($D60:AA60)*COLUMN($D60:AA60))))</f>
        <v>#N/A</v>
      </c>
      <c r="AC60" s="2" t="e">
        <f t="array" ref="AC60">IF(INDEX(Data!BK:BK,$B60)=0,#N/A,INDEX(Data!BK:BK,$B60)-Data!BK$2+INDEX($A60:AB60,,MAX(ISNUMBER($D60:AB60)*COLUMN($D60:AB60))))</f>
        <v>#N/A</v>
      </c>
      <c r="AD60" s="2" t="e">
        <f t="array" ref="AD60">IF(INDEX(Data!BL:BL,$B60)=0,#N/A,INDEX(Data!BL:BL,$B60)-Data!BL$2+INDEX($A60:AC60,,MAX(ISNUMBER($D60:AC60)*COLUMN($D60:AC60))))</f>
        <v>#N/A</v>
      </c>
      <c r="AE60" s="2" t="e">
        <f t="array" ref="AE60">IF(INDEX(Data!BM:BM,$B60)=0,#N/A,INDEX(Data!BM:BM,$B60)-Data!BM$2+INDEX($A60:AD60,,MAX(ISNUMBER($D60:AD60)*COLUMN($D60:AD60))))</f>
        <v>#N/A</v>
      </c>
      <c r="AF60" s="2" t="e">
        <f t="array" ref="AF60">IF(INDEX(Data!BN:BN,$B60)=0,#N/A,INDEX(Data!BN:BN,$B60)-Data!BN$2+INDEX($A60:AE60,,MAX(ISNUMBER($D60:AE60)*COLUMN($D60:AE60))))</f>
        <v>#N/A</v>
      </c>
      <c r="AG60" s="2" t="e">
        <f t="array" ref="AG60">IF(INDEX(Data!BO:BO,$B60)=0,#N/A,INDEX(Data!BO:BO,$B60)-Data!BO$2+INDEX($A60:AF60,,MAX(ISNUMBER($D60:AF60)*COLUMN($D60:AF60))))</f>
        <v>#N/A</v>
      </c>
      <c r="AH60" s="2" t="e">
        <f t="array" ref="AH60">IF(INDEX(Data!BP:BP,$B60)=0,#N/A,INDEX(Data!BP:BP,$B60)-Data!BP$2+INDEX($A60:AG60,,MAX(ISNUMBER($D60:AG60)*COLUMN($D60:AG60))))</f>
        <v>#N/A</v>
      </c>
      <c r="AI60" s="2" t="e">
        <f t="array" ref="AI60">IF(INDEX(Data!BQ:BQ,$B60)=0,#N/A,INDEX(Data!BQ:BQ,$B60)-Data!BQ$2+INDEX($A60:AH60,,MAX(ISNUMBER($D60:AH60)*COLUMN($D60:AH60))))</f>
        <v>#N/A</v>
      </c>
      <c r="AJ60" s="2" t="e">
        <f t="array" ref="AJ60">IF(INDEX(Data!BR:BR,$B60)=0,#N/A,INDEX(Data!BR:BR,$B60)-Data!BR$2+INDEX($A60:AI60,,MAX(ISNUMBER($D60:AI60)*COLUMN($D60:AI60))))</f>
        <v>#N/A</v>
      </c>
      <c r="AK60" s="2" t="e">
        <f t="array" ref="AK60">IF(INDEX(Data!BS:BS,$B60)=0,#N/A,INDEX(Data!BS:BS,$B60)-Data!BS$2+INDEX($A60:AJ60,,MAX(ISNUMBER($D60:AJ60)*COLUMN($D60:AJ60))))</f>
        <v>#N/A</v>
      </c>
      <c r="AL60" s="2" t="e">
        <f t="array" ref="AL60">IF(INDEX(Data!BT:BT,$B60)=0,#N/A,INDEX(Data!BT:BT,$B60)-Data!BT$2+INDEX($A60:AK60,,MAX(ISNUMBER($D60:AK60)*COLUMN($D60:AK60))))</f>
        <v>#N/A</v>
      </c>
      <c r="AM60" s="2" t="e">
        <f t="array" ref="AM60">IF(INDEX(Data!BU:BU,$B60)=0,#N/A,INDEX(Data!BU:BU,$B60)-Data!BU$2+INDEX($A60:AL60,,MAX(ISNUMBER($D60:AL60)*COLUMN($D60:AL60))))</f>
        <v>#N/A</v>
      </c>
      <c r="AN60" s="2" t="e">
        <f t="array" ref="AN60">IF(INDEX(Data!BV:BV,$B60)=0,#N/A,INDEX(Data!BV:BV,$B60)-Data!BV$2+INDEX($A60:AM60,,MAX(ISNUMBER($D60:AM60)*COLUMN($D60:AM60))))</f>
        <v>#N/A</v>
      </c>
      <c r="AO60" s="2" t="e">
        <f t="array" ref="AO60">IF(INDEX(Data!BW:BW,$B60)=0,#N/A,INDEX(Data!BW:BW,$B60)-Data!BW$2+INDEX($A60:AN60,,MAX(ISNUMBER($D60:AN60)*COLUMN($D60:AN60))))</f>
        <v>#N/A</v>
      </c>
      <c r="AP60" s="2" t="e">
        <f t="array" ref="AP60">IF(INDEX(Data!BX:BX,$B60)=0,#N/A,INDEX(Data!BX:BX,$B60)-Data!BX$2+INDEX($A60:AO60,,MAX(ISNUMBER($D60:AO60)*COLUMN($D60:AO60))))</f>
        <v>#N/A</v>
      </c>
      <c r="AQ60" s="2" t="e">
        <f t="array" ref="AQ60">IF(INDEX(Data!BY:BY,$B60)=0,#N/A,INDEX(Data!BY:BY,$B60)-Data!BY$2+INDEX($A60:AP60,,MAX(ISNUMBER($D60:AP60)*COLUMN($D60:AP60))))</f>
        <v>#N/A</v>
      </c>
      <c r="AR60" s="2" t="e">
        <f t="array" ref="AR60">IF(INDEX(Data!BZ:BZ,$B60)=0,#N/A,INDEX(Data!BZ:BZ,$B60)-Data!BZ$2+INDEX($A60:AQ60,,MAX(ISNUMBER($D60:AQ60)*COLUMN($D60:AQ60))))</f>
        <v>#N/A</v>
      </c>
      <c r="AS60" s="2" t="e">
        <f t="array" ref="AS60">IF(INDEX(Data!CA:CA,$B60)=0,#N/A,INDEX(Data!CA:CA,$B60)-Data!CA$2+INDEX($A60:AR60,,MAX(ISNUMBER($D60:AR60)*COLUMN($D60:AR60))))</f>
        <v>#N/A</v>
      </c>
      <c r="AT60" s="2" t="e">
        <f t="array" ref="AT60">IF(INDEX(Data!CB:CB,$B60)=0,#N/A,INDEX(Data!CB:CB,$B60)-Data!CB$2+INDEX($A60:AS60,,MAX(ISNUMBER($D60:AS60)*COLUMN($D60:AS60))))</f>
        <v>#N/A</v>
      </c>
      <c r="AU60" s="2" t="e">
        <f t="array" ref="AU60">IF(INDEX(Data!CC:CC,$B60)=0,#N/A,INDEX(Data!CC:CC,$B60)-Data!CC$2+INDEX($A60:AT60,,MAX(ISNUMBER($D60:AT60)*COLUMN($D60:AT60))))</f>
        <v>#N/A</v>
      </c>
      <c r="AV60" s="2" t="e">
        <f t="array" ref="AV60">IF(INDEX(Data!CD:CD,$B60)=0,#N/A,INDEX(Data!CD:CD,$B60)-Data!CD$2+INDEX($A60:AU60,,MAX(ISNUMBER($D60:AU60)*COLUMN($D60:AU60))))</f>
        <v>#N/A</v>
      </c>
      <c r="AW60" s="2" t="e">
        <f t="array" ref="AW60">IF(INDEX(Data!CE:CE,$B60)=0,#N/A,INDEX(Data!CE:CE,$B60)-Data!CE$2+INDEX($A60:AV60,,MAX(ISNUMBER($D60:AV60)*COLUMN($D60:AV60))))</f>
        <v>#N/A</v>
      </c>
      <c r="AX60" s="2" t="e">
        <f t="array" ref="AX60">IF(INDEX(Data!CF:CF,$B60)=0,#N/A,INDEX(Data!CF:CF,$B60)-Data!CF$2+INDEX($A60:AW60,,MAX(ISNUMBER($D60:AW60)*COLUMN($D60:AW60))))</f>
        <v>#N/A</v>
      </c>
      <c r="AY60" s="2" t="e">
        <f t="array" ref="AY60">IF(INDEX(Data!CG:CG,$B60)=0,#N/A,INDEX(Data!CG:CG,$B60)-Data!CG$2+INDEX($A60:AX60,,MAX(ISNUMBER($D60:AX60)*COLUMN($D60:AX60))))</f>
        <v>#N/A</v>
      </c>
      <c r="AZ60" s="2" t="e">
        <f t="array" ref="AZ60">IF(INDEX(Data!CH:CH,$B60)=0,#N/A,INDEX(Data!CH:CH,$B60)-Data!CH$2+INDEX($A60:AY60,,MAX(ISNUMBER($D60:AY60)*COLUMN($D60:AY60))))</f>
        <v>#N/A</v>
      </c>
      <c r="BA60" s="2" t="e">
        <f t="array" ref="BA60">IF(INDEX(Data!CI:CI,$B60)=0,#N/A,INDEX(Data!CI:CI,$B60)-Data!CI$2+INDEX($A60:AZ60,,MAX(ISNUMBER($D60:AZ60)*COLUMN($D60:AZ60))))</f>
        <v>#N/A</v>
      </c>
      <c r="BB60" s="2" t="e">
        <f t="array" ref="BB60">IF(INDEX(Data!CJ:CJ,$B60)=0,#N/A,INDEX(Data!CJ:CJ,$B60)-Data!CJ$2+INDEX($A60:BA60,,MAX(ISNUMBER($D60:BA60)*COLUMN($D60:BA60))))</f>
        <v>#N/A</v>
      </c>
      <c r="BC60" s="2" t="e">
        <f t="array" ref="BC60">IF(INDEX(Data!CK:CK,$B60)=0,#N/A,INDEX(Data!CK:CK,$B60)-Data!CK$2+INDEX($A60:BB60,,MAX(ISNUMBER($D60:BB60)*COLUMN($D60:BB60))))</f>
        <v>#N/A</v>
      </c>
      <c r="BD60" s="2" t="e">
        <f t="array" ref="BD60">IF(INDEX(Data!CL:CL,$B60)=0,#N/A,INDEX(Data!CL:CL,$B60)-Data!CL$2+INDEX($A60:BC60,,MAX(ISNUMBER($D60:BC60)*COLUMN($D60:BC60))))</f>
        <v>#N/A</v>
      </c>
      <c r="BE60" s="2" t="e">
        <f t="array" ref="BE60">IF(INDEX(Data!CM:CM,$B60)=0,#N/A,INDEX(Data!CM:CM,$B60)-Data!CM$2+INDEX($A60:BD60,,MAX(ISNUMBER($D60:BD60)*COLUMN($D60:BD60))))</f>
        <v>#N/A</v>
      </c>
      <c r="BF60" s="2" t="e">
        <f t="array" ref="BF60">IF(INDEX(Data!CN:CN,$B60)=0,#N/A,INDEX(Data!CN:CN,$B60)-Data!CN$2+INDEX($A60:BE60,,MAX(ISNUMBER($D60:BE60)*COLUMN($D60:BE60))))</f>
        <v>#N/A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>
        <f>Data!AJ129</f>
        <v>0</v>
      </c>
      <c r="B61" s="2" t="e">
        <f>MATCH(A61,Data!AJ:AJ,0)</f>
        <v>#N/A</v>
      </c>
      <c r="C61" s="2" t="e">
        <f ca="1">COUNTIF(OFFSET(Data!$AM$1:$DC$71,B61-1,0,1),"&gt;0")</f>
        <v>#N/A</v>
      </c>
      <c r="D61" s="2">
        <v>0</v>
      </c>
      <c r="E61" s="2" t="e">
        <f t="array" ref="E61">IF(INDEX(Data!AM:AM,$B61)=0,#N/A,INDEX(Data!AM:AM,$B61)-Data!AM$2+INDEX($A61:D61,,MAX(ISNUMBER($D61:D61)*COLUMN($D61:D61))))</f>
        <v>#N/A</v>
      </c>
      <c r="F61" s="2" t="e">
        <f t="array" ref="F61">IF(INDEX(Data!AN:AN,$B61)=0,#N/A,INDEX(Data!AN:AN,$B61)-Data!AN$2+INDEX($A61:E61,,MAX(ISNUMBER($D61:E61)*COLUMN($D61:E61))))</f>
        <v>#N/A</v>
      </c>
      <c r="G61" s="2" t="e">
        <f t="array" ref="G61">IF(INDEX(Data!AO:AO,$B61)=0,#N/A,INDEX(Data!AO:AO,$B61)-Data!AO$2+INDEX($A61:F61,,MAX(ISNUMBER($D61:F61)*COLUMN($D61:F61))))</f>
        <v>#N/A</v>
      </c>
      <c r="H61" s="2" t="e">
        <f t="array" ref="H61">IF(INDEX(Data!AP:AP,$B61)=0,#N/A,INDEX(Data!AP:AP,$B61)-Data!AP$2+INDEX($A61:G61,,MAX(ISNUMBER($D61:G61)*COLUMN($D61:G61))))</f>
        <v>#N/A</v>
      </c>
      <c r="I61" s="2" t="e">
        <f t="array" ref="I61">IF(INDEX(Data!AQ:AQ,$B61)=0,#N/A,INDEX(Data!AQ:AQ,$B61)-Data!AQ$2+INDEX($A61:H61,,MAX(ISNUMBER($D61:H61)*COLUMN($D61:H61))))</f>
        <v>#N/A</v>
      </c>
      <c r="J61" s="2" t="e">
        <f t="array" ref="J61">IF(INDEX(Data!AR:AR,$B61)=0,#N/A,INDEX(Data!AR:AR,$B61)-Data!AR$2+INDEX($A61:I61,,MAX(ISNUMBER($D61:I61)*COLUMN($D61:I61))))</f>
        <v>#N/A</v>
      </c>
      <c r="K61" s="2" t="e">
        <f t="array" ref="K61">IF(INDEX(Data!AS:AS,$B61)=0,#N/A,INDEX(Data!AS:AS,$B61)-Data!AS$2+INDEX($A61:J61,,MAX(ISNUMBER($D61:J61)*COLUMN($D61:J61))))</f>
        <v>#N/A</v>
      </c>
      <c r="L61" s="2" t="e">
        <f t="array" ref="L61">IF(INDEX(Data!AT:AT,$B61)=0,#N/A,INDEX(Data!AT:AT,$B61)-Data!AT$2+INDEX($A61:K61,,MAX(ISNUMBER($D61:K61)*COLUMN($D61:K61))))</f>
        <v>#N/A</v>
      </c>
      <c r="M61" s="2" t="e">
        <f t="array" ref="M61">IF(INDEX(Data!AU:AU,$B61)=0,#N/A,INDEX(Data!AU:AU,$B61)-Data!AU$2+INDEX($A61:L61,,MAX(ISNUMBER($D61:L61)*COLUMN($D61:L61))))</f>
        <v>#N/A</v>
      </c>
      <c r="N61" s="2" t="e">
        <f t="array" ref="N61">IF(INDEX(Data!AV:AV,$B61)=0,#N/A,INDEX(Data!AV:AV,$B61)-Data!AV$2+INDEX($A61:M61,,MAX(ISNUMBER($D61:M61)*COLUMN($D61:M61))))</f>
        <v>#N/A</v>
      </c>
      <c r="O61" s="2" t="e">
        <f t="array" ref="O61">IF(INDEX(Data!AW:AW,$B61)=0,#N/A,INDEX(Data!AW:AW,$B61)-Data!AW$2+INDEX($A61:N61,,MAX(ISNUMBER($D61:N61)*COLUMN($D61:N61))))</f>
        <v>#N/A</v>
      </c>
      <c r="P61" s="2" t="e">
        <f t="array" ref="P61">IF(INDEX(Data!AX:AX,$B61)=0,#N/A,INDEX(Data!AX:AX,$B61)-Data!AX$2+INDEX($A61:O61,,MAX(ISNUMBER($D61:O61)*COLUMN($D61:O61))))</f>
        <v>#N/A</v>
      </c>
      <c r="Q61" s="2" t="e">
        <f t="array" ref="Q61">IF(INDEX(Data!AY:AY,$B61)=0,#N/A,INDEX(Data!AY:AY,$B61)-Data!AY$2+INDEX($A61:P61,,MAX(ISNUMBER($D61:P61)*COLUMN($D61:P61))))</f>
        <v>#N/A</v>
      </c>
      <c r="R61" s="2" t="e">
        <f t="array" ref="R61">IF(INDEX(Data!AZ:AZ,$B61)=0,#N/A,INDEX(Data!AZ:AZ,$B61)-Data!AZ$2+INDEX($A61:Q61,,MAX(ISNUMBER($D61:Q61)*COLUMN($D61:Q61))))</f>
        <v>#N/A</v>
      </c>
      <c r="S61" s="2" t="e">
        <f t="array" ref="S61">IF(INDEX(Data!BA:BA,$B61)=0,#N/A,INDEX(Data!BA:BA,$B61)-Data!BA$2+INDEX($A61:R61,,MAX(ISNUMBER($D61:R61)*COLUMN($D61:R61))))</f>
        <v>#N/A</v>
      </c>
      <c r="T61" s="2" t="e">
        <f t="array" ref="T61">IF(INDEX(Data!BB:BB,$B61)=0,#N/A,INDEX(Data!BB:BB,$B61)-Data!BB$2+INDEX($A61:S61,,MAX(ISNUMBER($D61:S61)*COLUMN($D61:S61))))</f>
        <v>#N/A</v>
      </c>
      <c r="U61" s="2" t="e">
        <f t="array" ref="U61">IF(INDEX(Data!BC:BC,$B61)=0,#N/A,INDEX(Data!BC:BC,$B61)-Data!BC$2+INDEX($A61:T61,,MAX(ISNUMBER($D61:T61)*COLUMN($D61:T61))))</f>
        <v>#N/A</v>
      </c>
      <c r="V61" s="2" t="e">
        <f t="array" ref="V61">IF(INDEX(Data!BD:BD,$B61)=0,#N/A,INDEX(Data!BD:BD,$B61)-Data!BD$2+INDEX($A61:U61,,MAX(ISNUMBER($D61:U61)*COLUMN($D61:U61))))</f>
        <v>#N/A</v>
      </c>
      <c r="W61" s="2" t="e">
        <f t="array" ref="W61">IF(INDEX(Data!BE:BE,$B61)=0,#N/A,INDEX(Data!BE:BE,$B61)-Data!BE$2+INDEX($A61:V61,,MAX(ISNUMBER($D61:V61)*COLUMN($D61:V61))))</f>
        <v>#N/A</v>
      </c>
      <c r="X61" s="2" t="e">
        <f t="array" ref="X61">IF(INDEX(Data!BF:BF,$B61)=0,#N/A,INDEX(Data!BF:BF,$B61)-Data!BF$2+INDEX($A61:W61,,MAX(ISNUMBER($D61:W61)*COLUMN($D61:W61))))</f>
        <v>#N/A</v>
      </c>
      <c r="Y61" s="2" t="e">
        <f t="array" ref="Y61">IF(INDEX(Data!BG:BG,$B61)=0,#N/A,INDEX(Data!BG:BG,$B61)-Data!BG$2+INDEX($A61:X61,,MAX(ISNUMBER($D61:X61)*COLUMN($D61:X61))))</f>
        <v>#N/A</v>
      </c>
      <c r="Z61" s="2" t="e">
        <f t="array" ref="Z61">IF(INDEX(Data!BH:BH,$B61)=0,#N/A,INDEX(Data!BH:BH,$B61)-Data!BH$2+INDEX($A61:Y61,,MAX(ISNUMBER($D61:Y61)*COLUMN($D61:Y61))))</f>
        <v>#N/A</v>
      </c>
      <c r="AA61" s="2" t="e">
        <f t="array" ref="AA61">IF(INDEX(Data!BI:BI,$B61)=0,#N/A,INDEX(Data!BI:BI,$B61)-Data!BI$2+INDEX($A61:Z61,,MAX(ISNUMBER($D61:Z61)*COLUMN($D61:Z61))))</f>
        <v>#N/A</v>
      </c>
      <c r="AB61" s="2" t="e">
        <f t="array" ref="AB61">IF(INDEX(Data!BJ:BJ,$B61)=0,#N/A,INDEX(Data!BJ:BJ,$B61)-Data!BJ$2+INDEX($A61:AA61,,MAX(ISNUMBER($D61:AA61)*COLUMN($D61:AA61))))</f>
        <v>#N/A</v>
      </c>
      <c r="AC61" s="2" t="e">
        <f t="array" ref="AC61">IF(INDEX(Data!BK:BK,$B61)=0,#N/A,INDEX(Data!BK:BK,$B61)-Data!BK$2+INDEX($A61:AB61,,MAX(ISNUMBER($D61:AB61)*COLUMN($D61:AB61))))</f>
        <v>#N/A</v>
      </c>
      <c r="AD61" s="2" t="e">
        <f t="array" ref="AD61">IF(INDEX(Data!BL:BL,$B61)=0,#N/A,INDEX(Data!BL:BL,$B61)-Data!BL$2+INDEX($A61:AC61,,MAX(ISNUMBER($D61:AC61)*COLUMN($D61:AC61))))</f>
        <v>#N/A</v>
      </c>
      <c r="AE61" s="2" t="e">
        <f t="array" ref="AE61">IF(INDEX(Data!BM:BM,$B61)=0,#N/A,INDEX(Data!BM:BM,$B61)-Data!BM$2+INDEX($A61:AD61,,MAX(ISNUMBER($D61:AD61)*COLUMN($D61:AD61))))</f>
        <v>#N/A</v>
      </c>
      <c r="AF61" s="2" t="e">
        <f t="array" ref="AF61">IF(INDEX(Data!BN:BN,$B61)=0,#N/A,INDEX(Data!BN:BN,$B61)-Data!BN$2+INDEX($A61:AE61,,MAX(ISNUMBER($D61:AE61)*COLUMN($D61:AE61))))</f>
        <v>#N/A</v>
      </c>
      <c r="AG61" s="2" t="e">
        <f t="array" ref="AG61">IF(INDEX(Data!BO:BO,$B61)=0,#N/A,INDEX(Data!BO:BO,$B61)-Data!BO$2+INDEX($A61:AF61,,MAX(ISNUMBER($D61:AF61)*COLUMN($D61:AF61))))</f>
        <v>#N/A</v>
      </c>
      <c r="AH61" s="2" t="e">
        <f t="array" ref="AH61">IF(INDEX(Data!BP:BP,$B61)=0,#N/A,INDEX(Data!BP:BP,$B61)-Data!BP$2+INDEX($A61:AG61,,MAX(ISNUMBER($D61:AG61)*COLUMN($D61:AG61))))</f>
        <v>#N/A</v>
      </c>
      <c r="AI61" s="2" t="e">
        <f t="array" ref="AI61">IF(INDEX(Data!BQ:BQ,$B61)=0,#N/A,INDEX(Data!BQ:BQ,$B61)-Data!BQ$2+INDEX($A61:AH61,,MAX(ISNUMBER($D61:AH61)*COLUMN($D61:AH61))))</f>
        <v>#N/A</v>
      </c>
      <c r="AJ61" s="2" t="e">
        <f t="array" ref="AJ61">IF(INDEX(Data!BR:BR,$B61)=0,#N/A,INDEX(Data!BR:BR,$B61)-Data!BR$2+INDEX($A61:AI61,,MAX(ISNUMBER($D61:AI61)*COLUMN($D61:AI61))))</f>
        <v>#N/A</v>
      </c>
      <c r="AK61" s="2" t="e">
        <f t="array" ref="AK61">IF(INDEX(Data!BS:BS,$B61)=0,#N/A,INDEX(Data!BS:BS,$B61)-Data!BS$2+INDEX($A61:AJ61,,MAX(ISNUMBER($D61:AJ61)*COLUMN($D61:AJ61))))</f>
        <v>#N/A</v>
      </c>
      <c r="AL61" s="2" t="e">
        <f t="array" ref="AL61">IF(INDEX(Data!BT:BT,$B61)=0,#N/A,INDEX(Data!BT:BT,$B61)-Data!BT$2+INDEX($A61:AK61,,MAX(ISNUMBER($D61:AK61)*COLUMN($D61:AK61))))</f>
        <v>#N/A</v>
      </c>
      <c r="AM61" s="2" t="e">
        <f t="array" ref="AM61">IF(INDEX(Data!BU:BU,$B61)=0,#N/A,INDEX(Data!BU:BU,$B61)-Data!BU$2+INDEX($A61:AL61,,MAX(ISNUMBER($D61:AL61)*COLUMN($D61:AL61))))</f>
        <v>#N/A</v>
      </c>
      <c r="AN61" s="2" t="e">
        <f t="array" ref="AN61">IF(INDEX(Data!BV:BV,$B61)=0,#N/A,INDEX(Data!BV:BV,$B61)-Data!BV$2+INDEX($A61:AM61,,MAX(ISNUMBER($D61:AM61)*COLUMN($D61:AM61))))</f>
        <v>#N/A</v>
      </c>
      <c r="AO61" s="2" t="e">
        <f t="array" ref="AO61">IF(INDEX(Data!BW:BW,$B61)=0,#N/A,INDEX(Data!BW:BW,$B61)-Data!BW$2+INDEX($A61:AN61,,MAX(ISNUMBER($D61:AN61)*COLUMN($D61:AN61))))</f>
        <v>#N/A</v>
      </c>
      <c r="AP61" s="2" t="e">
        <f t="array" ref="AP61">IF(INDEX(Data!BX:BX,$B61)=0,#N/A,INDEX(Data!BX:BX,$B61)-Data!BX$2+INDEX($A61:AO61,,MAX(ISNUMBER($D61:AO61)*COLUMN($D61:AO61))))</f>
        <v>#N/A</v>
      </c>
      <c r="AQ61" s="2" t="e">
        <f t="array" ref="AQ61">IF(INDEX(Data!BY:BY,$B61)=0,#N/A,INDEX(Data!BY:BY,$B61)-Data!BY$2+INDEX($A61:AP61,,MAX(ISNUMBER($D61:AP61)*COLUMN($D61:AP61))))</f>
        <v>#N/A</v>
      </c>
      <c r="AR61" s="2" t="e">
        <f t="array" ref="AR61">IF(INDEX(Data!BZ:BZ,$B61)=0,#N/A,INDEX(Data!BZ:BZ,$B61)-Data!BZ$2+INDEX($A61:AQ61,,MAX(ISNUMBER($D61:AQ61)*COLUMN($D61:AQ61))))</f>
        <v>#N/A</v>
      </c>
      <c r="AS61" s="2" t="e">
        <f t="array" ref="AS61">IF(INDEX(Data!CA:CA,$B61)=0,#N/A,INDEX(Data!CA:CA,$B61)-Data!CA$2+INDEX($A61:AR61,,MAX(ISNUMBER($D61:AR61)*COLUMN($D61:AR61))))</f>
        <v>#N/A</v>
      </c>
      <c r="AT61" s="2" t="e">
        <f t="array" ref="AT61">IF(INDEX(Data!CB:CB,$B61)=0,#N/A,INDEX(Data!CB:CB,$B61)-Data!CB$2+INDEX($A61:AS61,,MAX(ISNUMBER($D61:AS61)*COLUMN($D61:AS61))))</f>
        <v>#N/A</v>
      </c>
      <c r="AU61" s="2" t="e">
        <f t="array" ref="AU61">IF(INDEX(Data!CC:CC,$B61)=0,#N/A,INDEX(Data!CC:CC,$B61)-Data!CC$2+INDEX($A61:AT61,,MAX(ISNUMBER($D61:AT61)*COLUMN($D61:AT61))))</f>
        <v>#N/A</v>
      </c>
      <c r="AV61" s="2" t="e">
        <f t="array" ref="AV61">IF(INDEX(Data!CD:CD,$B61)=0,#N/A,INDEX(Data!CD:CD,$B61)-Data!CD$2+INDEX($A61:AU61,,MAX(ISNUMBER($D61:AU61)*COLUMN($D61:AU61))))</f>
        <v>#N/A</v>
      </c>
      <c r="AW61" s="2" t="e">
        <f t="array" ref="AW61">IF(INDEX(Data!CE:CE,$B61)=0,#N/A,INDEX(Data!CE:CE,$B61)-Data!CE$2+INDEX($A61:AV61,,MAX(ISNUMBER($D61:AV61)*COLUMN($D61:AV61))))</f>
        <v>#N/A</v>
      </c>
      <c r="AX61" s="2" t="e">
        <f t="array" ref="AX61">IF(INDEX(Data!CF:CF,$B61)=0,#N/A,INDEX(Data!CF:CF,$B61)-Data!CF$2+INDEX($A61:AW61,,MAX(ISNUMBER($D61:AW61)*COLUMN($D61:AW61))))</f>
        <v>#N/A</v>
      </c>
      <c r="AY61" s="2" t="e">
        <f t="array" ref="AY61">IF(INDEX(Data!CG:CG,$B61)=0,#N/A,INDEX(Data!CG:CG,$B61)-Data!CG$2+INDEX($A61:AX61,,MAX(ISNUMBER($D61:AX61)*COLUMN($D61:AX61))))</f>
        <v>#N/A</v>
      </c>
      <c r="AZ61" s="2" t="e">
        <f t="array" ref="AZ61">IF(INDEX(Data!CH:CH,$B61)=0,#N/A,INDEX(Data!CH:CH,$B61)-Data!CH$2+INDEX($A61:AY61,,MAX(ISNUMBER($D61:AY61)*COLUMN($D61:AY61))))</f>
        <v>#N/A</v>
      </c>
      <c r="BA61" s="2" t="e">
        <f t="array" ref="BA61">IF(INDEX(Data!CI:CI,$B61)=0,#N/A,INDEX(Data!CI:CI,$B61)-Data!CI$2+INDEX($A61:AZ61,,MAX(ISNUMBER($D61:AZ61)*COLUMN($D61:AZ61))))</f>
        <v>#N/A</v>
      </c>
      <c r="BB61" s="2" t="e">
        <f t="array" ref="BB61">IF(INDEX(Data!CJ:CJ,$B61)=0,#N/A,INDEX(Data!CJ:CJ,$B61)-Data!CJ$2+INDEX($A61:BA61,,MAX(ISNUMBER($D61:BA61)*COLUMN($D61:BA61))))</f>
        <v>#N/A</v>
      </c>
      <c r="BC61" s="2" t="e">
        <f t="array" ref="BC61">IF(INDEX(Data!CK:CK,$B61)=0,#N/A,INDEX(Data!CK:CK,$B61)-Data!CK$2+INDEX($A61:BB61,,MAX(ISNUMBER($D61:BB61)*COLUMN($D61:BB61))))</f>
        <v>#N/A</v>
      </c>
      <c r="BD61" s="2" t="e">
        <f t="array" ref="BD61">IF(INDEX(Data!CL:CL,$B61)=0,#N/A,INDEX(Data!CL:CL,$B61)-Data!CL$2+INDEX($A61:BC61,,MAX(ISNUMBER($D61:BC61)*COLUMN($D61:BC61))))</f>
        <v>#N/A</v>
      </c>
      <c r="BE61" s="2" t="e">
        <f t="array" ref="BE61">IF(INDEX(Data!CM:CM,$B61)=0,#N/A,INDEX(Data!CM:CM,$B61)-Data!CM$2+INDEX($A61:BD61,,MAX(ISNUMBER($D61:BD61)*COLUMN($D61:BD61))))</f>
        <v>#N/A</v>
      </c>
      <c r="BF61" s="2" t="e">
        <f t="array" ref="BF61">IF(INDEX(Data!CN:CN,$B61)=0,#N/A,INDEX(Data!CN:CN,$B61)-Data!CN$2+INDEX($A61:BE61,,MAX(ISNUMBER($D61:BE61)*COLUMN($D61:BE61))))</f>
        <v>#N/A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>
        <f>Data!AJ130</f>
        <v>0</v>
      </c>
      <c r="B62" s="2" t="e">
        <f>MATCH(A62,Data!AJ:AJ,0)</f>
        <v>#N/A</v>
      </c>
      <c r="C62" s="2" t="e">
        <f ca="1">COUNTIF(OFFSET(Data!$AM$1:$DC$71,B62-1,0,1),"&gt;0")</f>
        <v>#N/A</v>
      </c>
      <c r="D62" s="2">
        <v>0</v>
      </c>
      <c r="E62" s="2" t="e">
        <f t="array" ref="E62">IF(INDEX(Data!AM:AM,$B62)=0,#N/A,INDEX(Data!AM:AM,$B62)-Data!AM$2+INDEX($A62:D62,,MAX(ISNUMBER($D62:D62)*COLUMN($D62:D62))))</f>
        <v>#N/A</v>
      </c>
      <c r="F62" s="2" t="e">
        <f t="array" ref="F62">IF(INDEX(Data!AN:AN,$B62)=0,#N/A,INDEX(Data!AN:AN,$B62)-Data!AN$2+INDEX($A62:E62,,MAX(ISNUMBER($D62:E62)*COLUMN($D62:E62))))</f>
        <v>#N/A</v>
      </c>
      <c r="G62" s="2" t="e">
        <f t="array" ref="G62">IF(INDEX(Data!AO:AO,$B62)=0,#N/A,INDEX(Data!AO:AO,$B62)-Data!AO$2+INDEX($A62:F62,,MAX(ISNUMBER($D62:F62)*COLUMN($D62:F62))))</f>
        <v>#N/A</v>
      </c>
      <c r="H62" s="2" t="e">
        <f t="array" ref="H62">IF(INDEX(Data!AP:AP,$B62)=0,#N/A,INDEX(Data!AP:AP,$B62)-Data!AP$2+INDEX($A62:G62,,MAX(ISNUMBER($D62:G62)*COLUMN($D62:G62))))</f>
        <v>#N/A</v>
      </c>
      <c r="I62" s="2" t="e">
        <f t="array" ref="I62">IF(INDEX(Data!AQ:AQ,$B62)=0,#N/A,INDEX(Data!AQ:AQ,$B62)-Data!AQ$2+INDEX($A62:H62,,MAX(ISNUMBER($D62:H62)*COLUMN($D62:H62))))</f>
        <v>#N/A</v>
      </c>
      <c r="J62" s="2" t="e">
        <f t="array" ref="J62">IF(INDEX(Data!AR:AR,$B62)=0,#N/A,INDEX(Data!AR:AR,$B62)-Data!AR$2+INDEX($A62:I62,,MAX(ISNUMBER($D62:I62)*COLUMN($D62:I62))))</f>
        <v>#N/A</v>
      </c>
      <c r="K62" s="2" t="e">
        <f t="array" ref="K62">IF(INDEX(Data!AS:AS,$B62)=0,#N/A,INDEX(Data!AS:AS,$B62)-Data!AS$2+INDEX($A62:J62,,MAX(ISNUMBER($D62:J62)*COLUMN($D62:J62))))</f>
        <v>#N/A</v>
      </c>
      <c r="L62" s="2" t="e">
        <f t="array" ref="L62">IF(INDEX(Data!AT:AT,$B62)=0,#N/A,INDEX(Data!AT:AT,$B62)-Data!AT$2+INDEX($A62:K62,,MAX(ISNUMBER($D62:K62)*COLUMN($D62:K62))))</f>
        <v>#N/A</v>
      </c>
      <c r="M62" s="2" t="e">
        <f t="array" ref="M62">IF(INDEX(Data!AU:AU,$B62)=0,#N/A,INDEX(Data!AU:AU,$B62)-Data!AU$2+INDEX($A62:L62,,MAX(ISNUMBER($D62:L62)*COLUMN($D62:L62))))</f>
        <v>#N/A</v>
      </c>
      <c r="N62" s="2" t="e">
        <f t="array" ref="N62">IF(INDEX(Data!AV:AV,$B62)=0,#N/A,INDEX(Data!AV:AV,$B62)-Data!AV$2+INDEX($A62:M62,,MAX(ISNUMBER($D62:M62)*COLUMN($D62:M62))))</f>
        <v>#N/A</v>
      </c>
      <c r="O62" s="2" t="e">
        <f t="array" ref="O62">IF(INDEX(Data!AW:AW,$B62)=0,#N/A,INDEX(Data!AW:AW,$B62)-Data!AW$2+INDEX($A62:N62,,MAX(ISNUMBER($D62:N62)*COLUMN($D62:N62))))</f>
        <v>#N/A</v>
      </c>
      <c r="P62" s="2" t="e">
        <f t="array" ref="P62">IF(INDEX(Data!AX:AX,$B62)=0,#N/A,INDEX(Data!AX:AX,$B62)-Data!AX$2+INDEX($A62:O62,,MAX(ISNUMBER($D62:O62)*COLUMN($D62:O62))))</f>
        <v>#N/A</v>
      </c>
      <c r="Q62" s="2" t="e">
        <f t="array" ref="Q62">IF(INDEX(Data!AY:AY,$B62)=0,#N/A,INDEX(Data!AY:AY,$B62)-Data!AY$2+INDEX($A62:P62,,MAX(ISNUMBER($D62:P62)*COLUMN($D62:P62))))</f>
        <v>#N/A</v>
      </c>
      <c r="R62" s="2" t="e">
        <f t="array" ref="R62">IF(INDEX(Data!AZ:AZ,$B62)=0,#N/A,INDEX(Data!AZ:AZ,$B62)-Data!AZ$2+INDEX($A62:Q62,,MAX(ISNUMBER($D62:Q62)*COLUMN($D62:Q62))))</f>
        <v>#N/A</v>
      </c>
      <c r="S62" s="2" t="e">
        <f t="array" ref="S62">IF(INDEX(Data!BA:BA,$B62)=0,#N/A,INDEX(Data!BA:BA,$B62)-Data!BA$2+INDEX($A62:R62,,MAX(ISNUMBER($D62:R62)*COLUMN($D62:R62))))</f>
        <v>#N/A</v>
      </c>
      <c r="T62" s="2" t="e">
        <f t="array" ref="T62">IF(INDEX(Data!BB:BB,$B62)=0,#N/A,INDEX(Data!BB:BB,$B62)-Data!BB$2+INDEX($A62:S62,,MAX(ISNUMBER($D62:S62)*COLUMN($D62:S62))))</f>
        <v>#N/A</v>
      </c>
      <c r="U62" s="2" t="e">
        <f t="array" ref="U62">IF(INDEX(Data!BC:BC,$B62)=0,#N/A,INDEX(Data!BC:BC,$B62)-Data!BC$2+INDEX($A62:T62,,MAX(ISNUMBER($D62:T62)*COLUMN($D62:T62))))</f>
        <v>#N/A</v>
      </c>
      <c r="V62" s="2" t="e">
        <f t="array" ref="V62">IF(INDEX(Data!BD:BD,$B62)=0,#N/A,INDEX(Data!BD:BD,$B62)-Data!BD$2+INDEX($A62:U62,,MAX(ISNUMBER($D62:U62)*COLUMN($D62:U62))))</f>
        <v>#N/A</v>
      </c>
      <c r="W62" s="2" t="e">
        <f t="array" ref="W62">IF(INDEX(Data!BE:BE,$B62)=0,#N/A,INDEX(Data!BE:BE,$B62)-Data!BE$2+INDEX($A62:V62,,MAX(ISNUMBER($D62:V62)*COLUMN($D62:V62))))</f>
        <v>#N/A</v>
      </c>
      <c r="X62" s="2" t="e">
        <f t="array" ref="X62">IF(INDEX(Data!BF:BF,$B62)=0,#N/A,INDEX(Data!BF:BF,$B62)-Data!BF$2+INDEX($A62:W62,,MAX(ISNUMBER($D62:W62)*COLUMN($D62:W62))))</f>
        <v>#N/A</v>
      </c>
      <c r="Y62" s="2" t="e">
        <f t="array" ref="Y62">IF(INDEX(Data!BG:BG,$B62)=0,#N/A,INDEX(Data!BG:BG,$B62)-Data!BG$2+INDEX($A62:X62,,MAX(ISNUMBER($D62:X62)*COLUMN($D62:X62))))</f>
        <v>#N/A</v>
      </c>
      <c r="Z62" s="2" t="e">
        <f t="array" ref="Z62">IF(INDEX(Data!BH:BH,$B62)=0,#N/A,INDEX(Data!BH:BH,$B62)-Data!BH$2+INDEX($A62:Y62,,MAX(ISNUMBER($D62:Y62)*COLUMN($D62:Y62))))</f>
        <v>#N/A</v>
      </c>
      <c r="AA62" s="2" t="e">
        <f t="array" ref="AA62">IF(INDEX(Data!BI:BI,$B62)=0,#N/A,INDEX(Data!BI:BI,$B62)-Data!BI$2+INDEX($A62:Z62,,MAX(ISNUMBER($D62:Z62)*COLUMN($D62:Z62))))</f>
        <v>#N/A</v>
      </c>
      <c r="AB62" s="2" t="e">
        <f t="array" ref="AB62">IF(INDEX(Data!BJ:BJ,$B62)=0,#N/A,INDEX(Data!BJ:BJ,$B62)-Data!BJ$2+INDEX($A62:AA62,,MAX(ISNUMBER($D62:AA62)*COLUMN($D62:AA62))))</f>
        <v>#N/A</v>
      </c>
      <c r="AC62" s="2" t="e">
        <f t="array" ref="AC62">IF(INDEX(Data!BK:BK,$B62)=0,#N/A,INDEX(Data!BK:BK,$B62)-Data!BK$2+INDEX($A62:AB62,,MAX(ISNUMBER($D62:AB62)*COLUMN($D62:AB62))))</f>
        <v>#N/A</v>
      </c>
      <c r="AD62" s="2" t="e">
        <f t="array" ref="AD62">IF(INDEX(Data!BL:BL,$B62)=0,#N/A,INDEX(Data!BL:BL,$B62)-Data!BL$2+INDEX($A62:AC62,,MAX(ISNUMBER($D62:AC62)*COLUMN($D62:AC62))))</f>
        <v>#N/A</v>
      </c>
      <c r="AE62" s="2" t="e">
        <f t="array" ref="AE62">IF(INDEX(Data!BM:BM,$B62)=0,#N/A,INDEX(Data!BM:BM,$B62)-Data!BM$2+INDEX($A62:AD62,,MAX(ISNUMBER($D62:AD62)*COLUMN($D62:AD62))))</f>
        <v>#N/A</v>
      </c>
      <c r="AF62" s="2" t="e">
        <f t="array" ref="AF62">IF(INDEX(Data!BN:BN,$B62)=0,#N/A,INDEX(Data!BN:BN,$B62)-Data!BN$2+INDEX($A62:AE62,,MAX(ISNUMBER($D62:AE62)*COLUMN($D62:AE62))))</f>
        <v>#N/A</v>
      </c>
      <c r="AG62" s="2" t="e">
        <f t="array" ref="AG62">IF(INDEX(Data!BO:BO,$B62)=0,#N/A,INDEX(Data!BO:BO,$B62)-Data!BO$2+INDEX($A62:AF62,,MAX(ISNUMBER($D62:AF62)*COLUMN($D62:AF62))))</f>
        <v>#N/A</v>
      </c>
      <c r="AH62" s="2" t="e">
        <f t="array" ref="AH62">IF(INDEX(Data!BP:BP,$B62)=0,#N/A,INDEX(Data!BP:BP,$B62)-Data!BP$2+INDEX($A62:AG62,,MAX(ISNUMBER($D62:AG62)*COLUMN($D62:AG62))))</f>
        <v>#N/A</v>
      </c>
      <c r="AI62" s="2" t="e">
        <f t="array" ref="AI62">IF(INDEX(Data!BQ:BQ,$B62)=0,#N/A,INDEX(Data!BQ:BQ,$B62)-Data!BQ$2+INDEX($A62:AH62,,MAX(ISNUMBER($D62:AH62)*COLUMN($D62:AH62))))</f>
        <v>#N/A</v>
      </c>
      <c r="AJ62" s="2" t="e">
        <f t="array" ref="AJ62">IF(INDEX(Data!BR:BR,$B62)=0,#N/A,INDEX(Data!BR:BR,$B62)-Data!BR$2+INDEX($A62:AI62,,MAX(ISNUMBER($D62:AI62)*COLUMN($D62:AI62))))</f>
        <v>#N/A</v>
      </c>
      <c r="AK62" s="2" t="e">
        <f t="array" ref="AK62">IF(INDEX(Data!BS:BS,$B62)=0,#N/A,INDEX(Data!BS:BS,$B62)-Data!BS$2+INDEX($A62:AJ62,,MAX(ISNUMBER($D62:AJ62)*COLUMN($D62:AJ62))))</f>
        <v>#N/A</v>
      </c>
      <c r="AL62" s="2" t="e">
        <f t="array" ref="AL62">IF(INDEX(Data!BT:BT,$B62)=0,#N/A,INDEX(Data!BT:BT,$B62)-Data!BT$2+INDEX($A62:AK62,,MAX(ISNUMBER($D62:AK62)*COLUMN($D62:AK62))))</f>
        <v>#N/A</v>
      </c>
      <c r="AM62" s="2" t="e">
        <f t="array" ref="AM62">IF(INDEX(Data!BU:BU,$B62)=0,#N/A,INDEX(Data!BU:BU,$B62)-Data!BU$2+INDEX($A62:AL62,,MAX(ISNUMBER($D62:AL62)*COLUMN($D62:AL62))))</f>
        <v>#N/A</v>
      </c>
      <c r="AN62" s="2" t="e">
        <f t="array" ref="AN62">IF(INDEX(Data!BV:BV,$B62)=0,#N/A,INDEX(Data!BV:BV,$B62)-Data!BV$2+INDEX($A62:AM62,,MAX(ISNUMBER($D62:AM62)*COLUMN($D62:AM62))))</f>
        <v>#N/A</v>
      </c>
      <c r="AO62" s="2" t="e">
        <f t="array" ref="AO62">IF(INDEX(Data!BW:BW,$B62)=0,#N/A,INDEX(Data!BW:BW,$B62)-Data!BW$2+INDEX($A62:AN62,,MAX(ISNUMBER($D62:AN62)*COLUMN($D62:AN62))))</f>
        <v>#N/A</v>
      </c>
      <c r="AP62" s="2" t="e">
        <f t="array" ref="AP62">IF(INDEX(Data!BX:BX,$B62)=0,#N/A,INDEX(Data!BX:BX,$B62)-Data!BX$2+INDEX($A62:AO62,,MAX(ISNUMBER($D62:AO62)*COLUMN($D62:AO62))))</f>
        <v>#N/A</v>
      </c>
      <c r="AQ62" s="2" t="e">
        <f t="array" ref="AQ62">IF(INDEX(Data!BY:BY,$B62)=0,#N/A,INDEX(Data!BY:BY,$B62)-Data!BY$2+INDEX($A62:AP62,,MAX(ISNUMBER($D62:AP62)*COLUMN($D62:AP62))))</f>
        <v>#N/A</v>
      </c>
      <c r="AR62" s="2" t="e">
        <f t="array" ref="AR62">IF(INDEX(Data!BZ:BZ,$B62)=0,#N/A,INDEX(Data!BZ:BZ,$B62)-Data!BZ$2+INDEX($A62:AQ62,,MAX(ISNUMBER($D62:AQ62)*COLUMN($D62:AQ62))))</f>
        <v>#N/A</v>
      </c>
      <c r="AS62" s="2" t="e">
        <f t="array" ref="AS62">IF(INDEX(Data!CA:CA,$B62)=0,#N/A,INDEX(Data!CA:CA,$B62)-Data!CA$2+INDEX($A62:AR62,,MAX(ISNUMBER($D62:AR62)*COLUMN($D62:AR62))))</f>
        <v>#N/A</v>
      </c>
      <c r="AT62" s="2" t="e">
        <f t="array" ref="AT62">IF(INDEX(Data!CB:CB,$B62)=0,#N/A,INDEX(Data!CB:CB,$B62)-Data!CB$2+INDEX($A62:AS62,,MAX(ISNUMBER($D62:AS62)*COLUMN($D62:AS62))))</f>
        <v>#N/A</v>
      </c>
      <c r="AU62" s="2" t="e">
        <f t="array" ref="AU62">IF(INDEX(Data!CC:CC,$B62)=0,#N/A,INDEX(Data!CC:CC,$B62)-Data!CC$2+INDEX($A62:AT62,,MAX(ISNUMBER($D62:AT62)*COLUMN($D62:AT62))))</f>
        <v>#N/A</v>
      </c>
      <c r="AV62" s="2" t="e">
        <f t="array" ref="AV62">IF(INDEX(Data!CD:CD,$B62)=0,#N/A,INDEX(Data!CD:CD,$B62)-Data!CD$2+INDEX($A62:AU62,,MAX(ISNUMBER($D62:AU62)*COLUMN($D62:AU62))))</f>
        <v>#N/A</v>
      </c>
      <c r="AW62" s="2" t="e">
        <f t="array" ref="AW62">IF(INDEX(Data!CE:CE,$B62)=0,#N/A,INDEX(Data!CE:CE,$B62)-Data!CE$2+INDEX($A62:AV62,,MAX(ISNUMBER($D62:AV62)*COLUMN($D62:AV62))))</f>
        <v>#N/A</v>
      </c>
      <c r="AX62" s="2" t="e">
        <f t="array" ref="AX62">IF(INDEX(Data!CF:CF,$B62)=0,#N/A,INDEX(Data!CF:CF,$B62)-Data!CF$2+INDEX($A62:AW62,,MAX(ISNUMBER($D62:AW62)*COLUMN($D62:AW62))))</f>
        <v>#N/A</v>
      </c>
      <c r="AY62" s="2" t="e">
        <f t="array" ref="AY62">IF(INDEX(Data!CG:CG,$B62)=0,#N/A,INDEX(Data!CG:CG,$B62)-Data!CG$2+INDEX($A62:AX62,,MAX(ISNUMBER($D62:AX62)*COLUMN($D62:AX62))))</f>
        <v>#N/A</v>
      </c>
      <c r="AZ62" s="2" t="e">
        <f t="array" ref="AZ62">IF(INDEX(Data!CH:CH,$B62)=0,#N/A,INDEX(Data!CH:CH,$B62)-Data!CH$2+INDEX($A62:AY62,,MAX(ISNUMBER($D62:AY62)*COLUMN($D62:AY62))))</f>
        <v>#N/A</v>
      </c>
      <c r="BA62" s="2" t="e">
        <f t="array" ref="BA62">IF(INDEX(Data!CI:CI,$B62)=0,#N/A,INDEX(Data!CI:CI,$B62)-Data!CI$2+INDEX($A62:AZ62,,MAX(ISNUMBER($D62:AZ62)*COLUMN($D62:AZ62))))</f>
        <v>#N/A</v>
      </c>
      <c r="BB62" s="2" t="e">
        <f t="array" ref="BB62">IF(INDEX(Data!CJ:CJ,$B62)=0,#N/A,INDEX(Data!CJ:CJ,$B62)-Data!CJ$2+INDEX($A62:BA62,,MAX(ISNUMBER($D62:BA62)*COLUMN($D62:BA62))))</f>
        <v>#N/A</v>
      </c>
      <c r="BC62" s="2" t="e">
        <f t="array" ref="BC62">IF(INDEX(Data!CK:CK,$B62)=0,#N/A,INDEX(Data!CK:CK,$B62)-Data!CK$2+INDEX($A62:BB62,,MAX(ISNUMBER($D62:BB62)*COLUMN($D62:BB62))))</f>
        <v>#N/A</v>
      </c>
      <c r="BD62" s="2" t="e">
        <f t="array" ref="BD62">IF(INDEX(Data!CL:CL,$B62)=0,#N/A,INDEX(Data!CL:CL,$B62)-Data!CL$2+INDEX($A62:BC62,,MAX(ISNUMBER($D62:BC62)*COLUMN($D62:BC62))))</f>
        <v>#N/A</v>
      </c>
      <c r="BE62" s="2" t="e">
        <f t="array" ref="BE62">IF(INDEX(Data!CM:CM,$B62)=0,#N/A,INDEX(Data!CM:CM,$B62)-Data!CM$2+INDEX($A62:BD62,,MAX(ISNUMBER($D62:BD62)*COLUMN($D62:BD62))))</f>
        <v>#N/A</v>
      </c>
      <c r="BF62" s="2" t="e">
        <f t="array" ref="BF62">IF(INDEX(Data!CN:CN,$B62)=0,#N/A,INDEX(Data!CN:CN,$B62)-Data!CN$2+INDEX($A62:BE62,,MAX(ISNUMBER($D62:BE62)*COLUMN($D62:BE62))))</f>
        <v>#N/A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>
        <f>Data!AJ131</f>
        <v>0</v>
      </c>
      <c r="B63" s="2" t="e">
        <f>MATCH(A63,Data!AJ:AJ,0)</f>
        <v>#N/A</v>
      </c>
      <c r="C63" s="2" t="e">
        <f ca="1">COUNTIF(OFFSET(Data!$AM$1:$DC$71,B63-1,0,1),"&gt;0")</f>
        <v>#N/A</v>
      </c>
      <c r="D63" s="2">
        <v>0</v>
      </c>
      <c r="E63" s="2" t="e">
        <f t="array" ref="E63">IF(INDEX(Data!AM:AM,$B63)=0,#N/A,INDEX(Data!AM:AM,$B63)-Data!AM$2+INDEX($A63:D63,,MAX(ISNUMBER($D63:D63)*COLUMN($D63:D63))))</f>
        <v>#N/A</v>
      </c>
      <c r="F63" s="2" t="e">
        <f t="array" ref="F63">IF(INDEX(Data!AN:AN,$B63)=0,#N/A,INDEX(Data!AN:AN,$B63)-Data!AN$2+INDEX($A63:E63,,MAX(ISNUMBER($D63:E63)*COLUMN($D63:E63))))</f>
        <v>#N/A</v>
      </c>
      <c r="G63" s="2" t="e">
        <f t="array" ref="G63">IF(INDEX(Data!AO:AO,$B63)=0,#N/A,INDEX(Data!AO:AO,$B63)-Data!AO$2+INDEX($A63:F63,,MAX(ISNUMBER($D63:F63)*COLUMN($D63:F63))))</f>
        <v>#N/A</v>
      </c>
      <c r="H63" s="2" t="e">
        <f t="array" ref="H63">IF(INDEX(Data!AP:AP,$B63)=0,#N/A,INDEX(Data!AP:AP,$B63)-Data!AP$2+INDEX($A63:G63,,MAX(ISNUMBER($D63:G63)*COLUMN($D63:G63))))</f>
        <v>#N/A</v>
      </c>
      <c r="I63" s="2" t="e">
        <f t="array" ref="I63">IF(INDEX(Data!AQ:AQ,$B63)=0,#N/A,INDEX(Data!AQ:AQ,$B63)-Data!AQ$2+INDEX($A63:H63,,MAX(ISNUMBER($D63:H63)*COLUMN($D63:H63))))</f>
        <v>#N/A</v>
      </c>
      <c r="J63" s="2" t="e">
        <f t="array" ref="J63">IF(INDEX(Data!AR:AR,$B63)=0,#N/A,INDEX(Data!AR:AR,$B63)-Data!AR$2+INDEX($A63:I63,,MAX(ISNUMBER($D63:I63)*COLUMN($D63:I63))))</f>
        <v>#N/A</v>
      </c>
      <c r="K63" s="2" t="e">
        <f t="array" ref="K63">IF(INDEX(Data!AS:AS,$B63)=0,#N/A,INDEX(Data!AS:AS,$B63)-Data!AS$2+INDEX($A63:J63,,MAX(ISNUMBER($D63:J63)*COLUMN($D63:J63))))</f>
        <v>#N/A</v>
      </c>
      <c r="L63" s="2" t="e">
        <f t="array" ref="L63">IF(INDEX(Data!AT:AT,$B63)=0,#N/A,INDEX(Data!AT:AT,$B63)-Data!AT$2+INDEX($A63:K63,,MAX(ISNUMBER($D63:K63)*COLUMN($D63:K63))))</f>
        <v>#N/A</v>
      </c>
      <c r="M63" s="2" t="e">
        <f t="array" ref="M63">IF(INDEX(Data!AU:AU,$B63)=0,#N/A,INDEX(Data!AU:AU,$B63)-Data!AU$2+INDEX($A63:L63,,MAX(ISNUMBER($D63:L63)*COLUMN($D63:L63))))</f>
        <v>#N/A</v>
      </c>
      <c r="N63" s="2" t="e">
        <f t="array" ref="N63">IF(INDEX(Data!AV:AV,$B63)=0,#N/A,INDEX(Data!AV:AV,$B63)-Data!AV$2+INDEX($A63:M63,,MAX(ISNUMBER($D63:M63)*COLUMN($D63:M63))))</f>
        <v>#N/A</v>
      </c>
      <c r="O63" s="2" t="e">
        <f t="array" ref="O63">IF(INDEX(Data!AW:AW,$B63)=0,#N/A,INDEX(Data!AW:AW,$B63)-Data!AW$2+INDEX($A63:N63,,MAX(ISNUMBER($D63:N63)*COLUMN($D63:N63))))</f>
        <v>#N/A</v>
      </c>
      <c r="P63" s="2" t="e">
        <f t="array" ref="P63">IF(INDEX(Data!AX:AX,$B63)=0,#N/A,INDEX(Data!AX:AX,$B63)-Data!AX$2+INDEX($A63:O63,,MAX(ISNUMBER($D63:O63)*COLUMN($D63:O63))))</f>
        <v>#N/A</v>
      </c>
      <c r="Q63" s="2" t="e">
        <f t="array" ref="Q63">IF(INDEX(Data!AY:AY,$B63)=0,#N/A,INDEX(Data!AY:AY,$B63)-Data!AY$2+INDEX($A63:P63,,MAX(ISNUMBER($D63:P63)*COLUMN($D63:P63))))</f>
        <v>#N/A</v>
      </c>
      <c r="R63" s="2" t="e">
        <f t="array" ref="R63">IF(INDEX(Data!AZ:AZ,$B63)=0,#N/A,INDEX(Data!AZ:AZ,$B63)-Data!AZ$2+INDEX($A63:Q63,,MAX(ISNUMBER($D63:Q63)*COLUMN($D63:Q63))))</f>
        <v>#N/A</v>
      </c>
      <c r="S63" s="2" t="e">
        <f t="array" ref="S63">IF(INDEX(Data!BA:BA,$B63)=0,#N/A,INDEX(Data!BA:BA,$B63)-Data!BA$2+INDEX($A63:R63,,MAX(ISNUMBER($D63:R63)*COLUMN($D63:R63))))</f>
        <v>#N/A</v>
      </c>
      <c r="T63" s="2" t="e">
        <f t="array" ref="T63">IF(INDEX(Data!BB:BB,$B63)=0,#N/A,INDEX(Data!BB:BB,$B63)-Data!BB$2+INDEX($A63:S63,,MAX(ISNUMBER($D63:S63)*COLUMN($D63:S63))))</f>
        <v>#N/A</v>
      </c>
      <c r="U63" s="2" t="e">
        <f t="array" ref="U63">IF(INDEX(Data!BC:BC,$B63)=0,#N/A,INDEX(Data!BC:BC,$B63)-Data!BC$2+INDEX($A63:T63,,MAX(ISNUMBER($D63:T63)*COLUMN($D63:T63))))</f>
        <v>#N/A</v>
      </c>
      <c r="V63" s="2" t="e">
        <f t="array" ref="V63">IF(INDEX(Data!BD:BD,$B63)=0,#N/A,INDEX(Data!BD:BD,$B63)-Data!BD$2+INDEX($A63:U63,,MAX(ISNUMBER($D63:U63)*COLUMN($D63:U63))))</f>
        <v>#N/A</v>
      </c>
      <c r="W63" s="2" t="e">
        <f t="array" ref="W63">IF(INDEX(Data!BE:BE,$B63)=0,#N/A,INDEX(Data!BE:BE,$B63)-Data!BE$2+INDEX($A63:V63,,MAX(ISNUMBER($D63:V63)*COLUMN($D63:V63))))</f>
        <v>#N/A</v>
      </c>
      <c r="X63" s="2" t="e">
        <f t="array" ref="X63">IF(INDEX(Data!BF:BF,$B63)=0,#N/A,INDEX(Data!BF:BF,$B63)-Data!BF$2+INDEX($A63:W63,,MAX(ISNUMBER($D63:W63)*COLUMN($D63:W63))))</f>
        <v>#N/A</v>
      </c>
      <c r="Y63" s="2" t="e">
        <f t="array" ref="Y63">IF(INDEX(Data!BG:BG,$B63)=0,#N/A,INDEX(Data!BG:BG,$B63)-Data!BG$2+INDEX($A63:X63,,MAX(ISNUMBER($D63:X63)*COLUMN($D63:X63))))</f>
        <v>#N/A</v>
      </c>
      <c r="Z63" s="2" t="e">
        <f t="array" ref="Z63">IF(INDEX(Data!BH:BH,$B63)=0,#N/A,INDEX(Data!BH:BH,$B63)-Data!BH$2+INDEX($A63:Y63,,MAX(ISNUMBER($D63:Y63)*COLUMN($D63:Y63))))</f>
        <v>#N/A</v>
      </c>
      <c r="AA63" s="2" t="e">
        <f t="array" ref="AA63">IF(INDEX(Data!BI:BI,$B63)=0,#N/A,INDEX(Data!BI:BI,$B63)-Data!BI$2+INDEX($A63:Z63,,MAX(ISNUMBER($D63:Z63)*COLUMN($D63:Z63))))</f>
        <v>#N/A</v>
      </c>
      <c r="AB63" s="2" t="e">
        <f t="array" ref="AB63">IF(INDEX(Data!BJ:BJ,$B63)=0,#N/A,INDEX(Data!BJ:BJ,$B63)-Data!BJ$2+INDEX($A63:AA63,,MAX(ISNUMBER($D63:AA63)*COLUMN($D63:AA63))))</f>
        <v>#N/A</v>
      </c>
      <c r="AC63" s="2" t="e">
        <f t="array" ref="AC63">IF(INDEX(Data!BK:BK,$B63)=0,#N/A,INDEX(Data!BK:BK,$B63)-Data!BK$2+INDEX($A63:AB63,,MAX(ISNUMBER($D63:AB63)*COLUMN($D63:AB63))))</f>
        <v>#N/A</v>
      </c>
      <c r="AD63" s="2" t="e">
        <f t="array" ref="AD63">IF(INDEX(Data!BL:BL,$B63)=0,#N/A,INDEX(Data!BL:BL,$B63)-Data!BL$2+INDEX($A63:AC63,,MAX(ISNUMBER($D63:AC63)*COLUMN($D63:AC63))))</f>
        <v>#N/A</v>
      </c>
      <c r="AE63" s="2" t="e">
        <f t="array" ref="AE63">IF(INDEX(Data!BM:BM,$B63)=0,#N/A,INDEX(Data!BM:BM,$B63)-Data!BM$2+INDEX($A63:AD63,,MAX(ISNUMBER($D63:AD63)*COLUMN($D63:AD63))))</f>
        <v>#N/A</v>
      </c>
      <c r="AF63" s="2" t="e">
        <f t="array" ref="AF63">IF(INDEX(Data!BN:BN,$B63)=0,#N/A,INDEX(Data!BN:BN,$B63)-Data!BN$2+INDEX($A63:AE63,,MAX(ISNUMBER($D63:AE63)*COLUMN($D63:AE63))))</f>
        <v>#N/A</v>
      </c>
      <c r="AG63" s="2" t="e">
        <f t="array" ref="AG63">IF(INDEX(Data!BO:BO,$B63)=0,#N/A,INDEX(Data!BO:BO,$B63)-Data!BO$2+INDEX($A63:AF63,,MAX(ISNUMBER($D63:AF63)*COLUMN($D63:AF63))))</f>
        <v>#N/A</v>
      </c>
      <c r="AH63" s="2" t="e">
        <f t="array" ref="AH63">IF(INDEX(Data!BP:BP,$B63)=0,#N/A,INDEX(Data!BP:BP,$B63)-Data!BP$2+INDEX($A63:AG63,,MAX(ISNUMBER($D63:AG63)*COLUMN($D63:AG63))))</f>
        <v>#N/A</v>
      </c>
      <c r="AI63" s="2" t="e">
        <f t="array" ref="AI63">IF(INDEX(Data!BQ:BQ,$B63)=0,#N/A,INDEX(Data!BQ:BQ,$B63)-Data!BQ$2+INDEX($A63:AH63,,MAX(ISNUMBER($D63:AH63)*COLUMN($D63:AH63))))</f>
        <v>#N/A</v>
      </c>
      <c r="AJ63" s="2" t="e">
        <f t="array" ref="AJ63">IF(INDEX(Data!BR:BR,$B63)=0,#N/A,INDEX(Data!BR:BR,$B63)-Data!BR$2+INDEX($A63:AI63,,MAX(ISNUMBER($D63:AI63)*COLUMN($D63:AI63))))</f>
        <v>#N/A</v>
      </c>
      <c r="AK63" s="2" t="e">
        <f t="array" ref="AK63">IF(INDEX(Data!BS:BS,$B63)=0,#N/A,INDEX(Data!BS:BS,$B63)-Data!BS$2+INDEX($A63:AJ63,,MAX(ISNUMBER($D63:AJ63)*COLUMN($D63:AJ63))))</f>
        <v>#N/A</v>
      </c>
      <c r="AL63" s="2" t="e">
        <f t="array" ref="AL63">IF(INDEX(Data!BT:BT,$B63)=0,#N/A,INDEX(Data!BT:BT,$B63)-Data!BT$2+INDEX($A63:AK63,,MAX(ISNUMBER($D63:AK63)*COLUMN($D63:AK63))))</f>
        <v>#N/A</v>
      </c>
      <c r="AM63" s="2" t="e">
        <f t="array" ref="AM63">IF(INDEX(Data!BU:BU,$B63)=0,#N/A,INDEX(Data!BU:BU,$B63)-Data!BU$2+INDEX($A63:AL63,,MAX(ISNUMBER($D63:AL63)*COLUMN($D63:AL63))))</f>
        <v>#N/A</v>
      </c>
      <c r="AN63" s="2" t="e">
        <f t="array" ref="AN63">IF(INDEX(Data!BV:BV,$B63)=0,#N/A,INDEX(Data!BV:BV,$B63)-Data!BV$2+INDEX($A63:AM63,,MAX(ISNUMBER($D63:AM63)*COLUMN($D63:AM63))))</f>
        <v>#N/A</v>
      </c>
      <c r="AO63" s="2" t="e">
        <f t="array" ref="AO63">IF(INDEX(Data!BW:BW,$B63)=0,#N/A,INDEX(Data!BW:BW,$B63)-Data!BW$2+INDEX($A63:AN63,,MAX(ISNUMBER($D63:AN63)*COLUMN($D63:AN63))))</f>
        <v>#N/A</v>
      </c>
      <c r="AP63" s="2" t="e">
        <f t="array" ref="AP63">IF(INDEX(Data!BX:BX,$B63)=0,#N/A,INDEX(Data!BX:BX,$B63)-Data!BX$2+INDEX($A63:AO63,,MAX(ISNUMBER($D63:AO63)*COLUMN($D63:AO63))))</f>
        <v>#N/A</v>
      </c>
      <c r="AQ63" s="2" t="e">
        <f t="array" ref="AQ63">IF(INDEX(Data!BY:BY,$B63)=0,#N/A,INDEX(Data!BY:BY,$B63)-Data!BY$2+INDEX($A63:AP63,,MAX(ISNUMBER($D63:AP63)*COLUMN($D63:AP63))))</f>
        <v>#N/A</v>
      </c>
      <c r="AR63" s="2" t="e">
        <f t="array" ref="AR63">IF(INDEX(Data!BZ:BZ,$B63)=0,#N/A,INDEX(Data!BZ:BZ,$B63)-Data!BZ$2+INDEX($A63:AQ63,,MAX(ISNUMBER($D63:AQ63)*COLUMN($D63:AQ63))))</f>
        <v>#N/A</v>
      </c>
      <c r="AS63" s="2" t="e">
        <f t="array" ref="AS63">IF(INDEX(Data!CA:CA,$B63)=0,#N/A,INDEX(Data!CA:CA,$B63)-Data!CA$2+INDEX($A63:AR63,,MAX(ISNUMBER($D63:AR63)*COLUMN($D63:AR63))))</f>
        <v>#N/A</v>
      </c>
      <c r="AT63" s="2" t="e">
        <f t="array" ref="AT63">IF(INDEX(Data!CB:CB,$B63)=0,#N/A,INDEX(Data!CB:CB,$B63)-Data!CB$2+INDEX($A63:AS63,,MAX(ISNUMBER($D63:AS63)*COLUMN($D63:AS63))))</f>
        <v>#N/A</v>
      </c>
      <c r="AU63" s="2" t="e">
        <f t="array" ref="AU63">IF(INDEX(Data!CC:CC,$B63)=0,#N/A,INDEX(Data!CC:CC,$B63)-Data!CC$2+INDEX($A63:AT63,,MAX(ISNUMBER($D63:AT63)*COLUMN($D63:AT63))))</f>
        <v>#N/A</v>
      </c>
      <c r="AV63" s="2" t="e">
        <f t="array" ref="AV63">IF(INDEX(Data!CD:CD,$B63)=0,#N/A,INDEX(Data!CD:CD,$B63)-Data!CD$2+INDEX($A63:AU63,,MAX(ISNUMBER($D63:AU63)*COLUMN($D63:AU63))))</f>
        <v>#N/A</v>
      </c>
      <c r="AW63" s="2" t="e">
        <f t="array" ref="AW63">IF(INDEX(Data!CE:CE,$B63)=0,#N/A,INDEX(Data!CE:CE,$B63)-Data!CE$2+INDEX($A63:AV63,,MAX(ISNUMBER($D63:AV63)*COLUMN($D63:AV63))))</f>
        <v>#N/A</v>
      </c>
      <c r="AX63" s="2" t="e">
        <f t="array" ref="AX63">IF(INDEX(Data!CF:CF,$B63)=0,#N/A,INDEX(Data!CF:CF,$B63)-Data!CF$2+INDEX($A63:AW63,,MAX(ISNUMBER($D63:AW63)*COLUMN($D63:AW63))))</f>
        <v>#N/A</v>
      </c>
      <c r="AY63" s="2" t="e">
        <f t="array" ref="AY63">IF(INDEX(Data!CG:CG,$B63)=0,#N/A,INDEX(Data!CG:CG,$B63)-Data!CG$2+INDEX($A63:AX63,,MAX(ISNUMBER($D63:AX63)*COLUMN($D63:AX63))))</f>
        <v>#N/A</v>
      </c>
      <c r="AZ63" s="2" t="e">
        <f t="array" ref="AZ63">IF(INDEX(Data!CH:CH,$B63)=0,#N/A,INDEX(Data!CH:CH,$B63)-Data!CH$2+INDEX($A63:AY63,,MAX(ISNUMBER($D63:AY63)*COLUMN($D63:AY63))))</f>
        <v>#N/A</v>
      </c>
      <c r="BA63" s="2" t="e">
        <f t="array" ref="BA63">IF(INDEX(Data!CI:CI,$B63)=0,#N/A,INDEX(Data!CI:CI,$B63)-Data!CI$2+INDEX($A63:AZ63,,MAX(ISNUMBER($D63:AZ63)*COLUMN($D63:AZ63))))</f>
        <v>#N/A</v>
      </c>
      <c r="BB63" s="2" t="e">
        <f t="array" ref="BB63">IF(INDEX(Data!CJ:CJ,$B63)=0,#N/A,INDEX(Data!CJ:CJ,$B63)-Data!CJ$2+INDEX($A63:BA63,,MAX(ISNUMBER($D63:BA63)*COLUMN($D63:BA63))))</f>
        <v>#N/A</v>
      </c>
      <c r="BC63" s="2" t="e">
        <f t="array" ref="BC63">IF(INDEX(Data!CK:CK,$B63)=0,#N/A,INDEX(Data!CK:CK,$B63)-Data!CK$2+INDEX($A63:BB63,,MAX(ISNUMBER($D63:BB63)*COLUMN($D63:BB63))))</f>
        <v>#N/A</v>
      </c>
      <c r="BD63" s="2" t="e">
        <f t="array" ref="BD63">IF(INDEX(Data!CL:CL,$B63)=0,#N/A,INDEX(Data!CL:CL,$B63)-Data!CL$2+INDEX($A63:BC63,,MAX(ISNUMBER($D63:BC63)*COLUMN($D63:BC63))))</f>
        <v>#N/A</v>
      </c>
      <c r="BE63" s="2" t="e">
        <f t="array" ref="BE63">IF(INDEX(Data!CM:CM,$B63)=0,#N/A,INDEX(Data!CM:CM,$B63)-Data!CM$2+INDEX($A63:BD63,,MAX(ISNUMBER($D63:BD63)*COLUMN($D63:BD63))))</f>
        <v>#N/A</v>
      </c>
      <c r="BF63" s="2" t="e">
        <f t="array" ref="BF63">IF(INDEX(Data!CN:CN,$B63)=0,#N/A,INDEX(Data!CN:CN,$B63)-Data!CN$2+INDEX($A63:BE63,,MAX(ISNUMBER($D63:BE63)*COLUMN($D63:BE63))))</f>
        <v>#N/A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>
        <f>Data!AJ132</f>
        <v>0</v>
      </c>
      <c r="B64" s="2" t="e">
        <f>MATCH(A64,Data!AJ:AJ,0)</f>
        <v>#N/A</v>
      </c>
      <c r="C64" s="2" t="e">
        <f ca="1">COUNTIF(OFFSET(Data!$AM$1:$DC$71,B64-1,0,1),"&gt;0")</f>
        <v>#N/A</v>
      </c>
      <c r="D64" s="2">
        <v>0</v>
      </c>
      <c r="E64" s="2" t="e">
        <f t="array" ref="E64">IF(INDEX(Data!AM:AM,$B64)=0,#N/A,INDEX(Data!AM:AM,$B64)-Data!AM$2+INDEX($A64:D64,,MAX(ISNUMBER($D64:D64)*COLUMN($D64:D64))))</f>
        <v>#N/A</v>
      </c>
      <c r="F64" s="2" t="e">
        <f t="array" ref="F64">IF(INDEX(Data!AN:AN,$B64)=0,#N/A,INDEX(Data!AN:AN,$B64)-Data!AN$2+INDEX($A64:E64,,MAX(ISNUMBER($D64:E64)*COLUMN($D64:E64))))</f>
        <v>#N/A</v>
      </c>
      <c r="G64" s="2" t="e">
        <f t="array" ref="G64">IF(INDEX(Data!AO:AO,$B64)=0,#N/A,INDEX(Data!AO:AO,$B64)-Data!AO$2+INDEX($A64:F64,,MAX(ISNUMBER($D64:F64)*COLUMN($D64:F64))))</f>
        <v>#N/A</v>
      </c>
      <c r="H64" s="2" t="e">
        <f t="array" ref="H64">IF(INDEX(Data!AP:AP,$B64)=0,#N/A,INDEX(Data!AP:AP,$B64)-Data!AP$2+INDEX($A64:G64,,MAX(ISNUMBER($D64:G64)*COLUMN($D64:G64))))</f>
        <v>#N/A</v>
      </c>
      <c r="I64" s="2" t="e">
        <f t="array" ref="I64">IF(INDEX(Data!AQ:AQ,$B64)=0,#N/A,INDEX(Data!AQ:AQ,$B64)-Data!AQ$2+INDEX($A64:H64,,MAX(ISNUMBER($D64:H64)*COLUMN($D64:H64))))</f>
        <v>#N/A</v>
      </c>
      <c r="J64" s="2" t="e">
        <f t="array" ref="J64">IF(INDEX(Data!AR:AR,$B64)=0,#N/A,INDEX(Data!AR:AR,$B64)-Data!AR$2+INDEX($A64:I64,,MAX(ISNUMBER($D64:I64)*COLUMN($D64:I64))))</f>
        <v>#N/A</v>
      </c>
      <c r="K64" s="2" t="e">
        <f t="array" ref="K64">IF(INDEX(Data!AS:AS,$B64)=0,#N/A,INDEX(Data!AS:AS,$B64)-Data!AS$2+INDEX($A64:J64,,MAX(ISNUMBER($D64:J64)*COLUMN($D64:J64))))</f>
        <v>#N/A</v>
      </c>
      <c r="L64" s="2" t="e">
        <f t="array" ref="L64">IF(INDEX(Data!AT:AT,$B64)=0,#N/A,INDEX(Data!AT:AT,$B64)-Data!AT$2+INDEX($A64:K64,,MAX(ISNUMBER($D64:K64)*COLUMN($D64:K64))))</f>
        <v>#N/A</v>
      </c>
      <c r="M64" s="2" t="e">
        <f t="array" ref="M64">IF(INDEX(Data!AU:AU,$B64)=0,#N/A,INDEX(Data!AU:AU,$B64)-Data!AU$2+INDEX($A64:L64,,MAX(ISNUMBER($D64:L64)*COLUMN($D64:L64))))</f>
        <v>#N/A</v>
      </c>
      <c r="N64" s="2" t="e">
        <f t="array" ref="N64">IF(INDEX(Data!AV:AV,$B64)=0,#N/A,INDEX(Data!AV:AV,$B64)-Data!AV$2+INDEX($A64:M64,,MAX(ISNUMBER($D64:M64)*COLUMN($D64:M64))))</f>
        <v>#N/A</v>
      </c>
      <c r="O64" s="2" t="e">
        <f t="array" ref="O64">IF(INDEX(Data!AW:AW,$B64)=0,#N/A,INDEX(Data!AW:AW,$B64)-Data!AW$2+INDEX($A64:N64,,MAX(ISNUMBER($D64:N64)*COLUMN($D64:N64))))</f>
        <v>#N/A</v>
      </c>
      <c r="P64" s="2" t="e">
        <f t="array" ref="P64">IF(INDEX(Data!AX:AX,$B64)=0,#N/A,INDEX(Data!AX:AX,$B64)-Data!AX$2+INDEX($A64:O64,,MAX(ISNUMBER($D64:O64)*COLUMN($D64:O64))))</f>
        <v>#N/A</v>
      </c>
      <c r="Q64" s="2" t="e">
        <f t="array" ref="Q64">IF(INDEX(Data!AY:AY,$B64)=0,#N/A,INDEX(Data!AY:AY,$B64)-Data!AY$2+INDEX($A64:P64,,MAX(ISNUMBER($D64:P64)*COLUMN($D64:P64))))</f>
        <v>#N/A</v>
      </c>
      <c r="R64" s="2" t="e">
        <f t="array" ref="R64">IF(INDEX(Data!AZ:AZ,$B64)=0,#N/A,INDEX(Data!AZ:AZ,$B64)-Data!AZ$2+INDEX($A64:Q64,,MAX(ISNUMBER($D64:Q64)*COLUMN($D64:Q64))))</f>
        <v>#N/A</v>
      </c>
      <c r="S64" s="2" t="e">
        <f t="array" ref="S64">IF(INDEX(Data!BA:BA,$B64)=0,#N/A,INDEX(Data!BA:BA,$B64)-Data!BA$2+INDEX($A64:R64,,MAX(ISNUMBER($D64:R64)*COLUMN($D64:R64))))</f>
        <v>#N/A</v>
      </c>
      <c r="T64" s="2" t="e">
        <f t="array" ref="T64">IF(INDEX(Data!BB:BB,$B64)=0,#N/A,INDEX(Data!BB:BB,$B64)-Data!BB$2+INDEX($A64:S64,,MAX(ISNUMBER($D64:S64)*COLUMN($D64:S64))))</f>
        <v>#N/A</v>
      </c>
      <c r="U64" s="2" t="e">
        <f t="array" ref="U64">IF(INDEX(Data!BC:BC,$B64)=0,#N/A,INDEX(Data!BC:BC,$B64)-Data!BC$2+INDEX($A64:T64,,MAX(ISNUMBER($D64:T64)*COLUMN($D64:T64))))</f>
        <v>#N/A</v>
      </c>
      <c r="V64" s="2" t="e">
        <f t="array" ref="V64">IF(INDEX(Data!BD:BD,$B64)=0,#N/A,INDEX(Data!BD:BD,$B64)-Data!BD$2+INDEX($A64:U64,,MAX(ISNUMBER($D64:U64)*COLUMN($D64:U64))))</f>
        <v>#N/A</v>
      </c>
      <c r="W64" s="2" t="e">
        <f t="array" ref="W64">IF(INDEX(Data!BE:BE,$B64)=0,#N/A,INDEX(Data!BE:BE,$B64)-Data!BE$2+INDEX($A64:V64,,MAX(ISNUMBER($D64:V64)*COLUMN($D64:V64))))</f>
        <v>#N/A</v>
      </c>
      <c r="X64" s="2" t="e">
        <f t="array" ref="X64">IF(INDEX(Data!BF:BF,$B64)=0,#N/A,INDEX(Data!BF:BF,$B64)-Data!BF$2+INDEX($A64:W64,,MAX(ISNUMBER($D64:W64)*COLUMN($D64:W64))))</f>
        <v>#N/A</v>
      </c>
      <c r="Y64" s="2" t="e">
        <f t="array" ref="Y64">IF(INDEX(Data!BG:BG,$B64)=0,#N/A,INDEX(Data!BG:BG,$B64)-Data!BG$2+INDEX($A64:X64,,MAX(ISNUMBER($D64:X64)*COLUMN($D64:X64))))</f>
        <v>#N/A</v>
      </c>
      <c r="Z64" s="2" t="e">
        <f t="array" ref="Z64">IF(INDEX(Data!BH:BH,$B64)=0,#N/A,INDEX(Data!BH:BH,$B64)-Data!BH$2+INDEX($A64:Y64,,MAX(ISNUMBER($D64:Y64)*COLUMN($D64:Y64))))</f>
        <v>#N/A</v>
      </c>
      <c r="AA64" s="2" t="e">
        <f t="array" ref="AA64">IF(INDEX(Data!BI:BI,$B64)=0,#N/A,INDEX(Data!BI:BI,$B64)-Data!BI$2+INDEX($A64:Z64,,MAX(ISNUMBER($D64:Z64)*COLUMN($D64:Z64))))</f>
        <v>#N/A</v>
      </c>
      <c r="AB64" s="2" t="e">
        <f t="array" ref="AB64">IF(INDEX(Data!BJ:BJ,$B64)=0,#N/A,INDEX(Data!BJ:BJ,$B64)-Data!BJ$2+INDEX($A64:AA64,,MAX(ISNUMBER($D64:AA64)*COLUMN($D64:AA64))))</f>
        <v>#N/A</v>
      </c>
      <c r="AC64" s="2" t="e">
        <f t="array" ref="AC64">IF(INDEX(Data!BK:BK,$B64)=0,#N/A,INDEX(Data!BK:BK,$B64)-Data!BK$2+INDEX($A64:AB64,,MAX(ISNUMBER($D64:AB64)*COLUMN($D64:AB64))))</f>
        <v>#N/A</v>
      </c>
      <c r="AD64" s="2" t="e">
        <f t="array" ref="AD64">IF(INDEX(Data!BL:BL,$B64)=0,#N/A,INDEX(Data!BL:BL,$B64)-Data!BL$2+INDEX($A64:AC64,,MAX(ISNUMBER($D64:AC64)*COLUMN($D64:AC64))))</f>
        <v>#N/A</v>
      </c>
      <c r="AE64" s="2" t="e">
        <f t="array" ref="AE64">IF(INDEX(Data!BM:BM,$B64)=0,#N/A,INDEX(Data!BM:BM,$B64)-Data!BM$2+INDEX($A64:AD64,,MAX(ISNUMBER($D64:AD64)*COLUMN($D64:AD64))))</f>
        <v>#N/A</v>
      </c>
      <c r="AF64" s="2" t="e">
        <f t="array" ref="AF64">IF(INDEX(Data!BN:BN,$B64)=0,#N/A,INDEX(Data!BN:BN,$B64)-Data!BN$2+INDEX($A64:AE64,,MAX(ISNUMBER($D64:AE64)*COLUMN($D64:AE64))))</f>
        <v>#N/A</v>
      </c>
      <c r="AG64" s="2" t="e">
        <f t="array" ref="AG64">IF(INDEX(Data!BO:BO,$B64)=0,#N/A,INDEX(Data!BO:BO,$B64)-Data!BO$2+INDEX($A64:AF64,,MAX(ISNUMBER($D64:AF64)*COLUMN($D64:AF64))))</f>
        <v>#N/A</v>
      </c>
      <c r="AH64" s="2" t="e">
        <f t="array" ref="AH64">IF(INDEX(Data!BP:BP,$B64)=0,#N/A,INDEX(Data!BP:BP,$B64)-Data!BP$2+INDEX($A64:AG64,,MAX(ISNUMBER($D64:AG64)*COLUMN($D64:AG64))))</f>
        <v>#N/A</v>
      </c>
      <c r="AI64" s="2" t="e">
        <f t="array" ref="AI64">IF(INDEX(Data!BQ:BQ,$B64)=0,#N/A,INDEX(Data!BQ:BQ,$B64)-Data!BQ$2+INDEX($A64:AH64,,MAX(ISNUMBER($D64:AH64)*COLUMN($D64:AH64))))</f>
        <v>#N/A</v>
      </c>
      <c r="AJ64" s="2" t="e">
        <f t="array" ref="AJ64">IF(INDEX(Data!BR:BR,$B64)=0,#N/A,INDEX(Data!BR:BR,$B64)-Data!BR$2+INDEX($A64:AI64,,MAX(ISNUMBER($D64:AI64)*COLUMN($D64:AI64))))</f>
        <v>#N/A</v>
      </c>
      <c r="AK64" s="2" t="e">
        <f t="array" ref="AK64">IF(INDEX(Data!BS:BS,$B64)=0,#N/A,INDEX(Data!BS:BS,$B64)-Data!BS$2+INDEX($A64:AJ64,,MAX(ISNUMBER($D64:AJ64)*COLUMN($D64:AJ64))))</f>
        <v>#N/A</v>
      </c>
      <c r="AL64" s="2" t="e">
        <f t="array" ref="AL64">IF(INDEX(Data!BT:BT,$B64)=0,#N/A,INDEX(Data!BT:BT,$B64)-Data!BT$2+INDEX($A64:AK64,,MAX(ISNUMBER($D64:AK64)*COLUMN($D64:AK64))))</f>
        <v>#N/A</v>
      </c>
      <c r="AM64" s="2" t="e">
        <f t="array" ref="AM64">IF(INDEX(Data!BU:BU,$B64)=0,#N/A,INDEX(Data!BU:BU,$B64)-Data!BU$2+INDEX($A64:AL64,,MAX(ISNUMBER($D64:AL64)*COLUMN($D64:AL64))))</f>
        <v>#N/A</v>
      </c>
      <c r="AN64" s="2" t="e">
        <f t="array" ref="AN64">IF(INDEX(Data!BV:BV,$B64)=0,#N/A,INDEX(Data!BV:BV,$B64)-Data!BV$2+INDEX($A64:AM64,,MAX(ISNUMBER($D64:AM64)*COLUMN($D64:AM64))))</f>
        <v>#N/A</v>
      </c>
      <c r="AO64" s="2" t="e">
        <f t="array" ref="AO64">IF(INDEX(Data!BW:BW,$B64)=0,#N/A,INDEX(Data!BW:BW,$B64)-Data!BW$2+INDEX($A64:AN64,,MAX(ISNUMBER($D64:AN64)*COLUMN($D64:AN64))))</f>
        <v>#N/A</v>
      </c>
      <c r="AP64" s="2" t="e">
        <f t="array" ref="AP64">IF(INDEX(Data!BX:BX,$B64)=0,#N/A,INDEX(Data!BX:BX,$B64)-Data!BX$2+INDEX($A64:AO64,,MAX(ISNUMBER($D64:AO64)*COLUMN($D64:AO64))))</f>
        <v>#N/A</v>
      </c>
      <c r="AQ64" s="2" t="e">
        <f t="array" ref="AQ64">IF(INDEX(Data!BY:BY,$B64)=0,#N/A,INDEX(Data!BY:BY,$B64)-Data!BY$2+INDEX($A64:AP64,,MAX(ISNUMBER($D64:AP64)*COLUMN($D64:AP64))))</f>
        <v>#N/A</v>
      </c>
      <c r="AR64" s="2" t="e">
        <f t="array" ref="AR64">IF(INDEX(Data!BZ:BZ,$B64)=0,#N/A,INDEX(Data!BZ:BZ,$B64)-Data!BZ$2+INDEX($A64:AQ64,,MAX(ISNUMBER($D64:AQ64)*COLUMN($D64:AQ64))))</f>
        <v>#N/A</v>
      </c>
      <c r="AS64" s="2" t="e">
        <f t="array" ref="AS64">IF(INDEX(Data!CA:CA,$B64)=0,#N/A,INDEX(Data!CA:CA,$B64)-Data!CA$2+INDEX($A64:AR64,,MAX(ISNUMBER($D64:AR64)*COLUMN($D64:AR64))))</f>
        <v>#N/A</v>
      </c>
      <c r="AT64" s="2" t="e">
        <f t="array" ref="AT64">IF(INDEX(Data!CB:CB,$B64)=0,#N/A,INDEX(Data!CB:CB,$B64)-Data!CB$2+INDEX($A64:AS64,,MAX(ISNUMBER($D64:AS64)*COLUMN($D64:AS64))))</f>
        <v>#N/A</v>
      </c>
      <c r="AU64" s="2" t="e">
        <f t="array" ref="AU64">IF(INDEX(Data!CC:CC,$B64)=0,#N/A,INDEX(Data!CC:CC,$B64)-Data!CC$2+INDEX($A64:AT64,,MAX(ISNUMBER($D64:AT64)*COLUMN($D64:AT64))))</f>
        <v>#N/A</v>
      </c>
      <c r="AV64" s="2" t="e">
        <f t="array" ref="AV64">IF(INDEX(Data!CD:CD,$B64)=0,#N/A,INDEX(Data!CD:CD,$B64)-Data!CD$2+INDEX($A64:AU64,,MAX(ISNUMBER($D64:AU64)*COLUMN($D64:AU64))))</f>
        <v>#N/A</v>
      </c>
      <c r="AW64" s="2" t="e">
        <f t="array" ref="AW64">IF(INDEX(Data!CE:CE,$B64)=0,#N/A,INDEX(Data!CE:CE,$B64)-Data!CE$2+INDEX($A64:AV64,,MAX(ISNUMBER($D64:AV64)*COLUMN($D64:AV64))))</f>
        <v>#N/A</v>
      </c>
      <c r="AX64" s="2" t="e">
        <f t="array" ref="AX64">IF(INDEX(Data!CF:CF,$B64)=0,#N/A,INDEX(Data!CF:CF,$B64)-Data!CF$2+INDEX($A64:AW64,,MAX(ISNUMBER($D64:AW64)*COLUMN($D64:AW64))))</f>
        <v>#N/A</v>
      </c>
      <c r="AY64" s="2" t="e">
        <f t="array" ref="AY64">IF(INDEX(Data!CG:CG,$B64)=0,#N/A,INDEX(Data!CG:CG,$B64)-Data!CG$2+INDEX($A64:AX64,,MAX(ISNUMBER($D64:AX64)*COLUMN($D64:AX64))))</f>
        <v>#N/A</v>
      </c>
      <c r="AZ64" s="2" t="e">
        <f t="array" ref="AZ64">IF(INDEX(Data!CH:CH,$B64)=0,#N/A,INDEX(Data!CH:CH,$B64)-Data!CH$2+INDEX($A64:AY64,,MAX(ISNUMBER($D64:AY64)*COLUMN($D64:AY64))))</f>
        <v>#N/A</v>
      </c>
      <c r="BA64" s="2" t="e">
        <f t="array" ref="BA64">IF(INDEX(Data!CI:CI,$B64)=0,#N/A,INDEX(Data!CI:CI,$B64)-Data!CI$2+INDEX($A64:AZ64,,MAX(ISNUMBER($D64:AZ64)*COLUMN($D64:AZ64))))</f>
        <v>#N/A</v>
      </c>
      <c r="BB64" s="2" t="e">
        <f t="array" ref="BB64">IF(INDEX(Data!CJ:CJ,$B64)=0,#N/A,INDEX(Data!CJ:CJ,$B64)-Data!CJ$2+INDEX($A64:BA64,,MAX(ISNUMBER($D64:BA64)*COLUMN($D64:BA64))))</f>
        <v>#N/A</v>
      </c>
      <c r="BC64" s="2" t="e">
        <f t="array" ref="BC64">IF(INDEX(Data!CK:CK,$B64)=0,#N/A,INDEX(Data!CK:CK,$B64)-Data!CK$2+INDEX($A64:BB64,,MAX(ISNUMBER($D64:BB64)*COLUMN($D64:BB64))))</f>
        <v>#N/A</v>
      </c>
      <c r="BD64" s="2" t="e">
        <f t="array" ref="BD64">IF(INDEX(Data!CL:CL,$B64)=0,#N/A,INDEX(Data!CL:CL,$B64)-Data!CL$2+INDEX($A64:BC64,,MAX(ISNUMBER($D64:BC64)*COLUMN($D64:BC64))))</f>
        <v>#N/A</v>
      </c>
      <c r="BE64" s="2" t="e">
        <f t="array" ref="BE64">IF(INDEX(Data!CM:CM,$B64)=0,#N/A,INDEX(Data!CM:CM,$B64)-Data!CM$2+INDEX($A64:BD64,,MAX(ISNUMBER($D64:BD64)*COLUMN($D64:BD64))))</f>
        <v>#N/A</v>
      </c>
      <c r="BF64" s="2" t="e">
        <f t="array" ref="BF64">IF(INDEX(Data!CN:CN,$B64)=0,#N/A,INDEX(Data!CN:CN,$B64)-Data!CN$2+INDEX($A64:BE64,,MAX(ISNUMBER($D64:BE64)*COLUMN($D64:BE64))))</f>
        <v>#N/A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>
        <f>Data!AJ133</f>
        <v>0</v>
      </c>
      <c r="B65" s="2" t="e">
        <f>MATCH(A65,Data!AJ:AJ,0)</f>
        <v>#N/A</v>
      </c>
      <c r="C65" s="2" t="e">
        <f ca="1">COUNTIF(OFFSET(Data!$AM$1:$DC$71,B65-1,0,1),"&gt;0")</f>
        <v>#N/A</v>
      </c>
      <c r="D65" s="2">
        <v>0</v>
      </c>
      <c r="E65" s="2" t="e">
        <f t="array" ref="E65">IF(INDEX(Data!AM:AM,$B65)=0,#N/A,INDEX(Data!AM:AM,$B65)-Data!AM$2+INDEX($A65:D65,,MAX(ISNUMBER($D65:D65)*COLUMN($D65:D65))))</f>
        <v>#N/A</v>
      </c>
      <c r="F65" s="2" t="e">
        <f t="array" ref="F65">IF(INDEX(Data!AN:AN,$B65)=0,#N/A,INDEX(Data!AN:AN,$B65)-Data!AN$2+INDEX($A65:E65,,MAX(ISNUMBER($D65:E65)*COLUMN($D65:E65))))</f>
        <v>#N/A</v>
      </c>
      <c r="G65" s="2" t="e">
        <f t="array" ref="G65">IF(INDEX(Data!AO:AO,$B65)=0,#N/A,INDEX(Data!AO:AO,$B65)-Data!AO$2+INDEX($A65:F65,,MAX(ISNUMBER($D65:F65)*COLUMN($D65:F65))))</f>
        <v>#N/A</v>
      </c>
      <c r="H65" s="2" t="e">
        <f t="array" ref="H65">IF(INDEX(Data!AP:AP,$B65)=0,#N/A,INDEX(Data!AP:AP,$B65)-Data!AP$2+INDEX($A65:G65,,MAX(ISNUMBER($D65:G65)*COLUMN($D65:G65))))</f>
        <v>#N/A</v>
      </c>
      <c r="I65" s="2" t="e">
        <f t="array" ref="I65">IF(INDEX(Data!AQ:AQ,$B65)=0,#N/A,INDEX(Data!AQ:AQ,$B65)-Data!AQ$2+INDEX($A65:H65,,MAX(ISNUMBER($D65:H65)*COLUMN($D65:H65))))</f>
        <v>#N/A</v>
      </c>
      <c r="J65" s="2" t="e">
        <f t="array" ref="J65">IF(INDEX(Data!AR:AR,$B65)=0,#N/A,INDEX(Data!AR:AR,$B65)-Data!AR$2+INDEX($A65:I65,,MAX(ISNUMBER($D65:I65)*COLUMN($D65:I65))))</f>
        <v>#N/A</v>
      </c>
      <c r="K65" s="2" t="e">
        <f t="array" ref="K65">IF(INDEX(Data!AS:AS,$B65)=0,#N/A,INDEX(Data!AS:AS,$B65)-Data!AS$2+INDEX($A65:J65,,MAX(ISNUMBER($D65:J65)*COLUMN($D65:J65))))</f>
        <v>#N/A</v>
      </c>
      <c r="L65" s="2" t="e">
        <f t="array" ref="L65">IF(INDEX(Data!AT:AT,$B65)=0,#N/A,INDEX(Data!AT:AT,$B65)-Data!AT$2+INDEX($A65:K65,,MAX(ISNUMBER($D65:K65)*COLUMN($D65:K65))))</f>
        <v>#N/A</v>
      </c>
      <c r="M65" s="2" t="e">
        <f t="array" ref="M65">IF(INDEX(Data!AU:AU,$B65)=0,#N/A,INDEX(Data!AU:AU,$B65)-Data!AU$2+INDEX($A65:L65,,MAX(ISNUMBER($D65:L65)*COLUMN($D65:L65))))</f>
        <v>#N/A</v>
      </c>
      <c r="N65" s="2" t="e">
        <f t="array" ref="N65">IF(INDEX(Data!AV:AV,$B65)=0,#N/A,INDEX(Data!AV:AV,$B65)-Data!AV$2+INDEX($A65:M65,,MAX(ISNUMBER($D65:M65)*COLUMN($D65:M65))))</f>
        <v>#N/A</v>
      </c>
      <c r="O65" s="2" t="e">
        <f t="array" ref="O65">IF(INDEX(Data!AW:AW,$B65)=0,#N/A,INDEX(Data!AW:AW,$B65)-Data!AW$2+INDEX($A65:N65,,MAX(ISNUMBER($D65:N65)*COLUMN($D65:N65))))</f>
        <v>#N/A</v>
      </c>
      <c r="P65" s="2" t="e">
        <f t="array" ref="P65">IF(INDEX(Data!AX:AX,$B65)=0,#N/A,INDEX(Data!AX:AX,$B65)-Data!AX$2+INDEX($A65:O65,,MAX(ISNUMBER($D65:O65)*COLUMN($D65:O65))))</f>
        <v>#N/A</v>
      </c>
      <c r="Q65" s="2" t="e">
        <f t="array" ref="Q65">IF(INDEX(Data!AY:AY,$B65)=0,#N/A,INDEX(Data!AY:AY,$B65)-Data!AY$2+INDEX($A65:P65,,MAX(ISNUMBER($D65:P65)*COLUMN($D65:P65))))</f>
        <v>#N/A</v>
      </c>
      <c r="R65" s="2" t="e">
        <f t="array" ref="R65">IF(INDEX(Data!AZ:AZ,$B65)=0,#N/A,INDEX(Data!AZ:AZ,$B65)-Data!AZ$2+INDEX($A65:Q65,,MAX(ISNUMBER($D65:Q65)*COLUMN($D65:Q65))))</f>
        <v>#N/A</v>
      </c>
      <c r="S65" s="2" t="e">
        <f t="array" ref="S65">IF(INDEX(Data!BA:BA,$B65)=0,#N/A,INDEX(Data!BA:BA,$B65)-Data!BA$2+INDEX($A65:R65,,MAX(ISNUMBER($D65:R65)*COLUMN($D65:R65))))</f>
        <v>#N/A</v>
      </c>
      <c r="T65" s="2" t="e">
        <f t="array" ref="T65">IF(INDEX(Data!BB:BB,$B65)=0,#N/A,INDEX(Data!BB:BB,$B65)-Data!BB$2+INDEX($A65:S65,,MAX(ISNUMBER($D65:S65)*COLUMN($D65:S65))))</f>
        <v>#N/A</v>
      </c>
      <c r="U65" s="2" t="e">
        <f t="array" ref="U65">IF(INDEX(Data!BC:BC,$B65)=0,#N/A,INDEX(Data!BC:BC,$B65)-Data!BC$2+INDEX($A65:T65,,MAX(ISNUMBER($D65:T65)*COLUMN($D65:T65))))</f>
        <v>#N/A</v>
      </c>
      <c r="V65" s="2" t="e">
        <f t="array" ref="V65">IF(INDEX(Data!BD:BD,$B65)=0,#N/A,INDEX(Data!BD:BD,$B65)-Data!BD$2+INDEX($A65:U65,,MAX(ISNUMBER($D65:U65)*COLUMN($D65:U65))))</f>
        <v>#N/A</v>
      </c>
      <c r="W65" s="2" t="e">
        <f t="array" ref="W65">IF(INDEX(Data!BE:BE,$B65)=0,#N/A,INDEX(Data!BE:BE,$B65)-Data!BE$2+INDEX($A65:V65,,MAX(ISNUMBER($D65:V65)*COLUMN($D65:V65))))</f>
        <v>#N/A</v>
      </c>
      <c r="X65" s="2" t="e">
        <f t="array" ref="X65">IF(INDEX(Data!BF:BF,$B65)=0,#N/A,INDEX(Data!BF:BF,$B65)-Data!BF$2+INDEX($A65:W65,,MAX(ISNUMBER($D65:W65)*COLUMN($D65:W65))))</f>
        <v>#N/A</v>
      </c>
      <c r="Y65" s="2" t="e">
        <f t="array" ref="Y65">IF(INDEX(Data!BG:BG,$B65)=0,#N/A,INDEX(Data!BG:BG,$B65)-Data!BG$2+INDEX($A65:X65,,MAX(ISNUMBER($D65:X65)*COLUMN($D65:X65))))</f>
        <v>#N/A</v>
      </c>
      <c r="Z65" s="2" t="e">
        <f t="array" ref="Z65">IF(INDEX(Data!BH:BH,$B65)=0,#N/A,INDEX(Data!BH:BH,$B65)-Data!BH$2+INDEX($A65:Y65,,MAX(ISNUMBER($D65:Y65)*COLUMN($D65:Y65))))</f>
        <v>#N/A</v>
      </c>
      <c r="AA65" s="2" t="e">
        <f t="array" ref="AA65">IF(INDEX(Data!BI:BI,$B65)=0,#N/A,INDEX(Data!BI:BI,$B65)-Data!BI$2+INDEX($A65:Z65,,MAX(ISNUMBER($D65:Z65)*COLUMN($D65:Z65))))</f>
        <v>#N/A</v>
      </c>
      <c r="AB65" s="2" t="e">
        <f t="array" ref="AB65">IF(INDEX(Data!BJ:BJ,$B65)=0,#N/A,INDEX(Data!BJ:BJ,$B65)-Data!BJ$2+INDEX($A65:AA65,,MAX(ISNUMBER($D65:AA65)*COLUMN($D65:AA65))))</f>
        <v>#N/A</v>
      </c>
      <c r="AC65" s="2" t="e">
        <f t="array" ref="AC65">IF(INDEX(Data!BK:BK,$B65)=0,#N/A,INDEX(Data!BK:BK,$B65)-Data!BK$2+INDEX($A65:AB65,,MAX(ISNUMBER($D65:AB65)*COLUMN($D65:AB65))))</f>
        <v>#N/A</v>
      </c>
      <c r="AD65" s="2" t="e">
        <f t="array" ref="AD65">IF(INDEX(Data!BL:BL,$B65)=0,#N/A,INDEX(Data!BL:BL,$B65)-Data!BL$2+INDEX($A65:AC65,,MAX(ISNUMBER($D65:AC65)*COLUMN($D65:AC65))))</f>
        <v>#N/A</v>
      </c>
      <c r="AE65" s="2" t="e">
        <f t="array" ref="AE65">IF(INDEX(Data!BM:BM,$B65)=0,#N/A,INDEX(Data!BM:BM,$B65)-Data!BM$2+INDEX($A65:AD65,,MAX(ISNUMBER($D65:AD65)*COLUMN($D65:AD65))))</f>
        <v>#N/A</v>
      </c>
      <c r="AF65" s="2" t="e">
        <f t="array" ref="AF65">IF(INDEX(Data!BN:BN,$B65)=0,#N/A,INDEX(Data!BN:BN,$B65)-Data!BN$2+INDEX($A65:AE65,,MAX(ISNUMBER($D65:AE65)*COLUMN($D65:AE65))))</f>
        <v>#N/A</v>
      </c>
      <c r="AG65" s="2" t="e">
        <f t="array" ref="AG65">IF(INDEX(Data!BO:BO,$B65)=0,#N/A,INDEX(Data!BO:BO,$B65)-Data!BO$2+INDEX($A65:AF65,,MAX(ISNUMBER($D65:AF65)*COLUMN($D65:AF65))))</f>
        <v>#N/A</v>
      </c>
      <c r="AH65" s="2" t="e">
        <f t="array" ref="AH65">IF(INDEX(Data!BP:BP,$B65)=0,#N/A,INDEX(Data!BP:BP,$B65)-Data!BP$2+INDEX($A65:AG65,,MAX(ISNUMBER($D65:AG65)*COLUMN($D65:AG65))))</f>
        <v>#N/A</v>
      </c>
      <c r="AI65" s="2" t="e">
        <f t="array" ref="AI65">IF(INDEX(Data!BQ:BQ,$B65)=0,#N/A,INDEX(Data!BQ:BQ,$B65)-Data!BQ$2+INDEX($A65:AH65,,MAX(ISNUMBER($D65:AH65)*COLUMN($D65:AH65))))</f>
        <v>#N/A</v>
      </c>
      <c r="AJ65" s="2" t="e">
        <f t="array" ref="AJ65">IF(INDEX(Data!BR:BR,$B65)=0,#N/A,INDEX(Data!BR:BR,$B65)-Data!BR$2+INDEX($A65:AI65,,MAX(ISNUMBER($D65:AI65)*COLUMN($D65:AI65))))</f>
        <v>#N/A</v>
      </c>
      <c r="AK65" s="2" t="e">
        <f t="array" ref="AK65">IF(INDEX(Data!BS:BS,$B65)=0,#N/A,INDEX(Data!BS:BS,$B65)-Data!BS$2+INDEX($A65:AJ65,,MAX(ISNUMBER($D65:AJ65)*COLUMN($D65:AJ65))))</f>
        <v>#N/A</v>
      </c>
      <c r="AL65" s="2" t="e">
        <f t="array" ref="AL65">IF(INDEX(Data!BT:BT,$B65)=0,#N/A,INDEX(Data!BT:BT,$B65)-Data!BT$2+INDEX($A65:AK65,,MAX(ISNUMBER($D65:AK65)*COLUMN($D65:AK65))))</f>
        <v>#N/A</v>
      </c>
      <c r="AM65" s="2" t="e">
        <f t="array" ref="AM65">IF(INDEX(Data!BU:BU,$B65)=0,#N/A,INDEX(Data!BU:BU,$B65)-Data!BU$2+INDEX($A65:AL65,,MAX(ISNUMBER($D65:AL65)*COLUMN($D65:AL65))))</f>
        <v>#N/A</v>
      </c>
      <c r="AN65" s="2" t="e">
        <f t="array" ref="AN65">IF(INDEX(Data!BV:BV,$B65)=0,#N/A,INDEX(Data!BV:BV,$B65)-Data!BV$2+INDEX($A65:AM65,,MAX(ISNUMBER($D65:AM65)*COLUMN($D65:AM65))))</f>
        <v>#N/A</v>
      </c>
      <c r="AO65" s="2" t="e">
        <f t="array" ref="AO65">IF(INDEX(Data!BW:BW,$B65)=0,#N/A,INDEX(Data!BW:BW,$B65)-Data!BW$2+INDEX($A65:AN65,,MAX(ISNUMBER($D65:AN65)*COLUMN($D65:AN65))))</f>
        <v>#N/A</v>
      </c>
      <c r="AP65" s="2" t="e">
        <f t="array" ref="AP65">IF(INDEX(Data!BX:BX,$B65)=0,#N/A,INDEX(Data!BX:BX,$B65)-Data!BX$2+INDEX($A65:AO65,,MAX(ISNUMBER($D65:AO65)*COLUMN($D65:AO65))))</f>
        <v>#N/A</v>
      </c>
      <c r="AQ65" s="2" t="e">
        <f t="array" ref="AQ65">IF(INDEX(Data!BY:BY,$B65)=0,#N/A,INDEX(Data!BY:BY,$B65)-Data!BY$2+INDEX($A65:AP65,,MAX(ISNUMBER($D65:AP65)*COLUMN($D65:AP65))))</f>
        <v>#N/A</v>
      </c>
      <c r="AR65" s="2" t="e">
        <f t="array" ref="AR65">IF(INDEX(Data!BZ:BZ,$B65)=0,#N/A,INDEX(Data!BZ:BZ,$B65)-Data!BZ$2+INDEX($A65:AQ65,,MAX(ISNUMBER($D65:AQ65)*COLUMN($D65:AQ65))))</f>
        <v>#N/A</v>
      </c>
      <c r="AS65" s="2" t="e">
        <f t="array" ref="AS65">IF(INDEX(Data!CA:CA,$B65)=0,#N/A,INDEX(Data!CA:CA,$B65)-Data!CA$2+INDEX($A65:AR65,,MAX(ISNUMBER($D65:AR65)*COLUMN($D65:AR65))))</f>
        <v>#N/A</v>
      </c>
      <c r="AT65" s="2" t="e">
        <f t="array" ref="AT65">IF(INDEX(Data!CB:CB,$B65)=0,#N/A,INDEX(Data!CB:CB,$B65)-Data!CB$2+INDEX($A65:AS65,,MAX(ISNUMBER($D65:AS65)*COLUMN($D65:AS65))))</f>
        <v>#N/A</v>
      </c>
      <c r="AU65" s="2" t="e">
        <f t="array" ref="AU65">IF(INDEX(Data!CC:CC,$B65)=0,#N/A,INDEX(Data!CC:CC,$B65)-Data!CC$2+INDEX($A65:AT65,,MAX(ISNUMBER($D65:AT65)*COLUMN($D65:AT65))))</f>
        <v>#N/A</v>
      </c>
      <c r="AV65" s="2" t="e">
        <f t="array" ref="AV65">IF(INDEX(Data!CD:CD,$B65)=0,#N/A,INDEX(Data!CD:CD,$B65)-Data!CD$2+INDEX($A65:AU65,,MAX(ISNUMBER($D65:AU65)*COLUMN($D65:AU65))))</f>
        <v>#N/A</v>
      </c>
      <c r="AW65" s="2" t="e">
        <f t="array" ref="AW65">IF(INDEX(Data!CE:CE,$B65)=0,#N/A,INDEX(Data!CE:CE,$B65)-Data!CE$2+INDEX($A65:AV65,,MAX(ISNUMBER($D65:AV65)*COLUMN($D65:AV65))))</f>
        <v>#N/A</v>
      </c>
      <c r="AX65" s="2" t="e">
        <f t="array" ref="AX65">IF(INDEX(Data!CF:CF,$B65)=0,#N/A,INDEX(Data!CF:CF,$B65)-Data!CF$2+INDEX($A65:AW65,,MAX(ISNUMBER($D65:AW65)*COLUMN($D65:AW65))))</f>
        <v>#N/A</v>
      </c>
      <c r="AY65" s="2" t="e">
        <f t="array" ref="AY65">IF(INDEX(Data!CG:CG,$B65)=0,#N/A,INDEX(Data!CG:CG,$B65)-Data!CG$2+INDEX($A65:AX65,,MAX(ISNUMBER($D65:AX65)*COLUMN($D65:AX65))))</f>
        <v>#N/A</v>
      </c>
      <c r="AZ65" s="2" t="e">
        <f t="array" ref="AZ65">IF(INDEX(Data!CH:CH,$B65)=0,#N/A,INDEX(Data!CH:CH,$B65)-Data!CH$2+INDEX($A65:AY65,,MAX(ISNUMBER($D65:AY65)*COLUMN($D65:AY65))))</f>
        <v>#N/A</v>
      </c>
      <c r="BA65" s="2" t="e">
        <f t="array" ref="BA65">IF(INDEX(Data!CI:CI,$B65)=0,#N/A,INDEX(Data!CI:CI,$B65)-Data!CI$2+INDEX($A65:AZ65,,MAX(ISNUMBER($D65:AZ65)*COLUMN($D65:AZ65))))</f>
        <v>#N/A</v>
      </c>
      <c r="BB65" s="2" t="e">
        <f t="array" ref="BB65">IF(INDEX(Data!CJ:CJ,$B65)=0,#N/A,INDEX(Data!CJ:CJ,$B65)-Data!CJ$2+INDEX($A65:BA65,,MAX(ISNUMBER($D65:BA65)*COLUMN($D65:BA65))))</f>
        <v>#N/A</v>
      </c>
      <c r="BC65" s="2" t="e">
        <f t="array" ref="BC65">IF(INDEX(Data!CK:CK,$B65)=0,#N/A,INDEX(Data!CK:CK,$B65)-Data!CK$2+INDEX($A65:BB65,,MAX(ISNUMBER($D65:BB65)*COLUMN($D65:BB65))))</f>
        <v>#N/A</v>
      </c>
      <c r="BD65" s="2" t="e">
        <f t="array" ref="BD65">IF(INDEX(Data!CL:CL,$B65)=0,#N/A,INDEX(Data!CL:CL,$B65)-Data!CL$2+INDEX($A65:BC65,,MAX(ISNUMBER($D65:BC65)*COLUMN($D65:BC65))))</f>
        <v>#N/A</v>
      </c>
      <c r="BE65" s="2" t="e">
        <f t="array" ref="BE65">IF(INDEX(Data!CM:CM,$B65)=0,#N/A,INDEX(Data!CM:CM,$B65)-Data!CM$2+INDEX($A65:BD65,,MAX(ISNUMBER($D65:BD65)*COLUMN($D65:BD65))))</f>
        <v>#N/A</v>
      </c>
      <c r="BF65" s="2" t="e">
        <f t="array" ref="BF65">IF(INDEX(Data!CN:CN,$B65)=0,#N/A,INDEX(Data!CN:CN,$B65)-Data!CN$2+INDEX($A65:BE65,,MAX(ISNUMBER($D65:BE65)*COLUMN($D65:BE65))))</f>
        <v>#N/A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>
        <f>Data!AJ134</f>
        <v>0</v>
      </c>
      <c r="B66" s="2" t="e">
        <f>MATCH(A66,Data!AJ:AJ,0)</f>
        <v>#N/A</v>
      </c>
      <c r="C66" s="2" t="e">
        <f ca="1">COUNTIF(OFFSET(Data!$AM$1:$DC$71,B66-1,0,1),"&gt;0")</f>
        <v>#N/A</v>
      </c>
      <c r="D66" s="2">
        <v>0</v>
      </c>
      <c r="E66" s="2" t="e">
        <f t="array" ref="E66">IF(INDEX(Data!AM:AM,$B66)=0,#N/A,INDEX(Data!AM:AM,$B66)-Data!AM$2+INDEX($A66:D66,,MAX(ISNUMBER($D66:D66)*COLUMN($D66:D66))))</f>
        <v>#N/A</v>
      </c>
      <c r="F66" s="2" t="e">
        <f t="array" ref="F66">IF(INDEX(Data!AN:AN,$B66)=0,#N/A,INDEX(Data!AN:AN,$B66)-Data!AN$2+INDEX($A66:E66,,MAX(ISNUMBER($D66:E66)*COLUMN($D66:E66))))</f>
        <v>#N/A</v>
      </c>
      <c r="G66" s="2" t="e">
        <f t="array" ref="G66">IF(INDEX(Data!AO:AO,$B66)=0,#N/A,INDEX(Data!AO:AO,$B66)-Data!AO$2+INDEX($A66:F66,,MAX(ISNUMBER($D66:F66)*COLUMN($D66:F66))))</f>
        <v>#N/A</v>
      </c>
      <c r="H66" s="2" t="e">
        <f t="array" ref="H66">IF(INDEX(Data!AP:AP,$B66)=0,#N/A,INDEX(Data!AP:AP,$B66)-Data!AP$2+INDEX($A66:G66,,MAX(ISNUMBER($D66:G66)*COLUMN($D66:G66))))</f>
        <v>#N/A</v>
      </c>
      <c r="I66" s="2" t="e">
        <f t="array" ref="I66">IF(INDEX(Data!AQ:AQ,$B66)=0,#N/A,INDEX(Data!AQ:AQ,$B66)-Data!AQ$2+INDEX($A66:H66,,MAX(ISNUMBER($D66:H66)*COLUMN($D66:H66))))</f>
        <v>#N/A</v>
      </c>
      <c r="J66" s="2" t="e">
        <f t="array" ref="J66">IF(INDEX(Data!AR:AR,$B66)=0,#N/A,INDEX(Data!AR:AR,$B66)-Data!AR$2+INDEX($A66:I66,,MAX(ISNUMBER($D66:I66)*COLUMN($D66:I66))))</f>
        <v>#N/A</v>
      </c>
      <c r="K66" s="2" t="e">
        <f t="array" ref="K66">IF(INDEX(Data!AS:AS,$B66)=0,#N/A,INDEX(Data!AS:AS,$B66)-Data!AS$2+INDEX($A66:J66,,MAX(ISNUMBER($D66:J66)*COLUMN($D66:J66))))</f>
        <v>#N/A</v>
      </c>
      <c r="L66" s="2" t="e">
        <f t="array" ref="L66">IF(INDEX(Data!AT:AT,$B66)=0,#N/A,INDEX(Data!AT:AT,$B66)-Data!AT$2+INDEX($A66:K66,,MAX(ISNUMBER($D66:K66)*COLUMN($D66:K66))))</f>
        <v>#N/A</v>
      </c>
      <c r="M66" s="2" t="e">
        <f t="array" ref="M66">IF(INDEX(Data!AU:AU,$B66)=0,#N/A,INDEX(Data!AU:AU,$B66)-Data!AU$2+INDEX($A66:L66,,MAX(ISNUMBER($D66:L66)*COLUMN($D66:L66))))</f>
        <v>#N/A</v>
      </c>
      <c r="N66" s="2" t="e">
        <f t="array" ref="N66">IF(INDEX(Data!AV:AV,$B66)=0,#N/A,INDEX(Data!AV:AV,$B66)-Data!AV$2+INDEX($A66:M66,,MAX(ISNUMBER($D66:M66)*COLUMN($D66:M66))))</f>
        <v>#N/A</v>
      </c>
      <c r="O66" s="2" t="e">
        <f t="array" ref="O66">IF(INDEX(Data!AW:AW,$B66)=0,#N/A,INDEX(Data!AW:AW,$B66)-Data!AW$2+INDEX($A66:N66,,MAX(ISNUMBER($D66:N66)*COLUMN($D66:N66))))</f>
        <v>#N/A</v>
      </c>
      <c r="P66" s="2" t="e">
        <f t="array" ref="P66">IF(INDEX(Data!AX:AX,$B66)=0,#N/A,INDEX(Data!AX:AX,$B66)-Data!AX$2+INDEX($A66:O66,,MAX(ISNUMBER($D66:O66)*COLUMN($D66:O66))))</f>
        <v>#N/A</v>
      </c>
      <c r="Q66" s="2" t="e">
        <f t="array" ref="Q66">IF(INDEX(Data!AY:AY,$B66)=0,#N/A,INDEX(Data!AY:AY,$B66)-Data!AY$2+INDEX($A66:P66,,MAX(ISNUMBER($D66:P66)*COLUMN($D66:P66))))</f>
        <v>#N/A</v>
      </c>
      <c r="R66" s="2" t="e">
        <f t="array" ref="R66">IF(INDEX(Data!AZ:AZ,$B66)=0,#N/A,INDEX(Data!AZ:AZ,$B66)-Data!AZ$2+INDEX($A66:Q66,,MAX(ISNUMBER($D66:Q66)*COLUMN($D66:Q66))))</f>
        <v>#N/A</v>
      </c>
      <c r="S66" s="2" t="e">
        <f t="array" ref="S66">IF(INDEX(Data!BA:BA,$B66)=0,#N/A,INDEX(Data!BA:BA,$B66)-Data!BA$2+INDEX($A66:R66,,MAX(ISNUMBER($D66:R66)*COLUMN($D66:R66))))</f>
        <v>#N/A</v>
      </c>
      <c r="T66" s="2" t="e">
        <f t="array" ref="T66">IF(INDEX(Data!BB:BB,$B66)=0,#N/A,INDEX(Data!BB:BB,$B66)-Data!BB$2+INDEX($A66:S66,,MAX(ISNUMBER($D66:S66)*COLUMN($D66:S66))))</f>
        <v>#N/A</v>
      </c>
      <c r="U66" s="2" t="e">
        <f t="array" ref="U66">IF(INDEX(Data!BC:BC,$B66)=0,#N/A,INDEX(Data!BC:BC,$B66)-Data!BC$2+INDEX($A66:T66,,MAX(ISNUMBER($D66:T66)*COLUMN($D66:T66))))</f>
        <v>#N/A</v>
      </c>
      <c r="V66" s="2" t="e">
        <f t="array" ref="V66">IF(INDEX(Data!BD:BD,$B66)=0,#N/A,INDEX(Data!BD:BD,$B66)-Data!BD$2+INDEX($A66:U66,,MAX(ISNUMBER($D66:U66)*COLUMN($D66:U66))))</f>
        <v>#N/A</v>
      </c>
      <c r="W66" s="2" t="e">
        <f t="array" ref="W66">IF(INDEX(Data!BE:BE,$B66)=0,#N/A,INDEX(Data!BE:BE,$B66)-Data!BE$2+INDEX($A66:V66,,MAX(ISNUMBER($D66:V66)*COLUMN($D66:V66))))</f>
        <v>#N/A</v>
      </c>
      <c r="X66" s="2" t="e">
        <f t="array" ref="X66">IF(INDEX(Data!BF:BF,$B66)=0,#N/A,INDEX(Data!BF:BF,$B66)-Data!BF$2+INDEX($A66:W66,,MAX(ISNUMBER($D66:W66)*COLUMN($D66:W66))))</f>
        <v>#N/A</v>
      </c>
      <c r="Y66" s="2" t="e">
        <f t="array" ref="Y66">IF(INDEX(Data!BG:BG,$B66)=0,#N/A,INDEX(Data!BG:BG,$B66)-Data!BG$2+INDEX($A66:X66,,MAX(ISNUMBER($D66:X66)*COLUMN($D66:X66))))</f>
        <v>#N/A</v>
      </c>
      <c r="Z66" s="2" t="e">
        <f t="array" ref="Z66">IF(INDEX(Data!BH:BH,$B66)=0,#N/A,INDEX(Data!BH:BH,$B66)-Data!BH$2+INDEX($A66:Y66,,MAX(ISNUMBER($D66:Y66)*COLUMN($D66:Y66))))</f>
        <v>#N/A</v>
      </c>
      <c r="AA66" s="2" t="e">
        <f t="array" ref="AA66">IF(INDEX(Data!BI:BI,$B66)=0,#N/A,INDEX(Data!BI:BI,$B66)-Data!BI$2+INDEX($A66:Z66,,MAX(ISNUMBER($D66:Z66)*COLUMN($D66:Z66))))</f>
        <v>#N/A</v>
      </c>
      <c r="AB66" s="2" t="e">
        <f t="array" ref="AB66">IF(INDEX(Data!BJ:BJ,$B66)=0,#N/A,INDEX(Data!BJ:BJ,$B66)-Data!BJ$2+INDEX($A66:AA66,,MAX(ISNUMBER($D66:AA66)*COLUMN($D66:AA66))))</f>
        <v>#N/A</v>
      </c>
      <c r="AC66" s="2" t="e">
        <f t="array" ref="AC66">IF(INDEX(Data!BK:BK,$B66)=0,#N/A,INDEX(Data!BK:BK,$B66)-Data!BK$2+INDEX($A66:AB66,,MAX(ISNUMBER($D66:AB66)*COLUMN($D66:AB66))))</f>
        <v>#N/A</v>
      </c>
      <c r="AD66" s="2" t="e">
        <f t="array" ref="AD66">IF(INDEX(Data!BL:BL,$B66)=0,#N/A,INDEX(Data!BL:BL,$B66)-Data!BL$2+INDEX($A66:AC66,,MAX(ISNUMBER($D66:AC66)*COLUMN($D66:AC66))))</f>
        <v>#N/A</v>
      </c>
      <c r="AE66" s="2" t="e">
        <f t="array" ref="AE66">IF(INDEX(Data!BM:BM,$B66)=0,#N/A,INDEX(Data!BM:BM,$B66)-Data!BM$2+INDEX($A66:AD66,,MAX(ISNUMBER($D66:AD66)*COLUMN($D66:AD66))))</f>
        <v>#N/A</v>
      </c>
      <c r="AF66" s="2" t="e">
        <f t="array" ref="AF66">IF(INDEX(Data!BN:BN,$B66)=0,#N/A,INDEX(Data!BN:BN,$B66)-Data!BN$2+INDEX($A66:AE66,,MAX(ISNUMBER($D66:AE66)*COLUMN($D66:AE66))))</f>
        <v>#N/A</v>
      </c>
      <c r="AG66" s="2" t="e">
        <f t="array" ref="AG66">IF(INDEX(Data!BO:BO,$B66)=0,#N/A,INDEX(Data!BO:BO,$B66)-Data!BO$2+INDEX($A66:AF66,,MAX(ISNUMBER($D66:AF66)*COLUMN($D66:AF66))))</f>
        <v>#N/A</v>
      </c>
      <c r="AH66" s="2" t="e">
        <f t="array" ref="AH66">IF(INDEX(Data!BP:BP,$B66)=0,#N/A,INDEX(Data!BP:BP,$B66)-Data!BP$2+INDEX($A66:AG66,,MAX(ISNUMBER($D66:AG66)*COLUMN($D66:AG66))))</f>
        <v>#N/A</v>
      </c>
      <c r="AI66" s="2" t="e">
        <f t="array" ref="AI66">IF(INDEX(Data!BQ:BQ,$B66)=0,#N/A,INDEX(Data!BQ:BQ,$B66)-Data!BQ$2+INDEX($A66:AH66,,MAX(ISNUMBER($D66:AH66)*COLUMN($D66:AH66))))</f>
        <v>#N/A</v>
      </c>
      <c r="AJ66" s="2" t="e">
        <f t="array" ref="AJ66">IF(INDEX(Data!BR:BR,$B66)=0,#N/A,INDEX(Data!BR:BR,$B66)-Data!BR$2+INDEX($A66:AI66,,MAX(ISNUMBER($D66:AI66)*COLUMN($D66:AI66))))</f>
        <v>#N/A</v>
      </c>
      <c r="AK66" s="2" t="e">
        <f t="array" ref="AK66">IF(INDEX(Data!BS:BS,$B66)=0,#N/A,INDEX(Data!BS:BS,$B66)-Data!BS$2+INDEX($A66:AJ66,,MAX(ISNUMBER($D66:AJ66)*COLUMN($D66:AJ66))))</f>
        <v>#N/A</v>
      </c>
      <c r="AL66" s="2" t="e">
        <f t="array" ref="AL66">IF(INDEX(Data!BT:BT,$B66)=0,#N/A,INDEX(Data!BT:BT,$B66)-Data!BT$2+INDEX($A66:AK66,,MAX(ISNUMBER($D66:AK66)*COLUMN($D66:AK66))))</f>
        <v>#N/A</v>
      </c>
      <c r="AM66" s="2" t="e">
        <f t="array" ref="AM66">IF(INDEX(Data!BU:BU,$B66)=0,#N/A,INDEX(Data!BU:BU,$B66)-Data!BU$2+INDEX($A66:AL66,,MAX(ISNUMBER($D66:AL66)*COLUMN($D66:AL66))))</f>
        <v>#N/A</v>
      </c>
      <c r="AN66" s="2" t="e">
        <f t="array" ref="AN66">IF(INDEX(Data!BV:BV,$B66)=0,#N/A,INDEX(Data!BV:BV,$B66)-Data!BV$2+INDEX($A66:AM66,,MAX(ISNUMBER($D66:AM66)*COLUMN($D66:AM66))))</f>
        <v>#N/A</v>
      </c>
      <c r="AO66" s="2" t="e">
        <f t="array" ref="AO66">IF(INDEX(Data!BW:BW,$B66)=0,#N/A,INDEX(Data!BW:BW,$B66)-Data!BW$2+INDEX($A66:AN66,,MAX(ISNUMBER($D66:AN66)*COLUMN($D66:AN66))))</f>
        <v>#N/A</v>
      </c>
      <c r="AP66" s="2" t="e">
        <f t="array" ref="AP66">IF(INDEX(Data!BX:BX,$B66)=0,#N/A,INDEX(Data!BX:BX,$B66)-Data!BX$2+INDEX($A66:AO66,,MAX(ISNUMBER($D66:AO66)*COLUMN($D66:AO66))))</f>
        <v>#N/A</v>
      </c>
      <c r="AQ66" s="2" t="e">
        <f t="array" ref="AQ66">IF(INDEX(Data!BY:BY,$B66)=0,#N/A,INDEX(Data!BY:BY,$B66)-Data!BY$2+INDEX($A66:AP66,,MAX(ISNUMBER($D66:AP66)*COLUMN($D66:AP66))))</f>
        <v>#N/A</v>
      </c>
      <c r="AR66" s="2" t="e">
        <f t="array" ref="AR66">IF(INDEX(Data!BZ:BZ,$B66)=0,#N/A,INDEX(Data!BZ:BZ,$B66)-Data!BZ$2+INDEX($A66:AQ66,,MAX(ISNUMBER($D66:AQ66)*COLUMN($D66:AQ66))))</f>
        <v>#N/A</v>
      </c>
      <c r="AS66" s="2" t="e">
        <f t="array" ref="AS66">IF(INDEX(Data!CA:CA,$B66)=0,#N/A,INDEX(Data!CA:CA,$B66)-Data!CA$2+INDEX($A66:AR66,,MAX(ISNUMBER($D66:AR66)*COLUMN($D66:AR66))))</f>
        <v>#N/A</v>
      </c>
      <c r="AT66" s="2" t="e">
        <f t="array" ref="AT66">IF(INDEX(Data!CB:CB,$B66)=0,#N/A,INDEX(Data!CB:CB,$B66)-Data!CB$2+INDEX($A66:AS66,,MAX(ISNUMBER($D66:AS66)*COLUMN($D66:AS66))))</f>
        <v>#N/A</v>
      </c>
      <c r="AU66" s="2" t="e">
        <f t="array" ref="AU66">IF(INDEX(Data!CC:CC,$B66)=0,#N/A,INDEX(Data!CC:CC,$B66)-Data!CC$2+INDEX($A66:AT66,,MAX(ISNUMBER($D66:AT66)*COLUMN($D66:AT66))))</f>
        <v>#N/A</v>
      </c>
      <c r="AV66" s="2" t="e">
        <f t="array" ref="AV66">IF(INDEX(Data!CD:CD,$B66)=0,#N/A,INDEX(Data!CD:CD,$B66)-Data!CD$2+INDEX($A66:AU66,,MAX(ISNUMBER($D66:AU66)*COLUMN($D66:AU66))))</f>
        <v>#N/A</v>
      </c>
      <c r="AW66" s="2" t="e">
        <f t="array" ref="AW66">IF(INDEX(Data!CE:CE,$B66)=0,#N/A,INDEX(Data!CE:CE,$B66)-Data!CE$2+INDEX($A66:AV66,,MAX(ISNUMBER($D66:AV66)*COLUMN($D66:AV66))))</f>
        <v>#N/A</v>
      </c>
      <c r="AX66" s="2" t="e">
        <f t="array" ref="AX66">IF(INDEX(Data!CF:CF,$B66)=0,#N/A,INDEX(Data!CF:CF,$B66)-Data!CF$2+INDEX($A66:AW66,,MAX(ISNUMBER($D66:AW66)*COLUMN($D66:AW66))))</f>
        <v>#N/A</v>
      </c>
      <c r="AY66" s="2" t="e">
        <f t="array" ref="AY66">IF(INDEX(Data!CG:CG,$B66)=0,#N/A,INDEX(Data!CG:CG,$B66)-Data!CG$2+INDEX($A66:AX66,,MAX(ISNUMBER($D66:AX66)*COLUMN($D66:AX66))))</f>
        <v>#N/A</v>
      </c>
      <c r="AZ66" s="2" t="e">
        <f t="array" ref="AZ66">IF(INDEX(Data!CH:CH,$B66)=0,#N/A,INDEX(Data!CH:CH,$B66)-Data!CH$2+INDEX($A66:AY66,,MAX(ISNUMBER($D66:AY66)*COLUMN($D66:AY66))))</f>
        <v>#N/A</v>
      </c>
      <c r="BA66" s="2" t="e">
        <f t="array" ref="BA66">IF(INDEX(Data!CI:CI,$B66)=0,#N/A,INDEX(Data!CI:CI,$B66)-Data!CI$2+INDEX($A66:AZ66,,MAX(ISNUMBER($D66:AZ66)*COLUMN($D66:AZ66))))</f>
        <v>#N/A</v>
      </c>
      <c r="BB66" s="2" t="e">
        <f t="array" ref="BB66">IF(INDEX(Data!CJ:CJ,$B66)=0,#N/A,INDEX(Data!CJ:CJ,$B66)-Data!CJ$2+INDEX($A66:BA66,,MAX(ISNUMBER($D66:BA66)*COLUMN($D66:BA66))))</f>
        <v>#N/A</v>
      </c>
      <c r="BC66" s="2" t="e">
        <f t="array" ref="BC66">IF(INDEX(Data!CK:CK,$B66)=0,#N/A,INDEX(Data!CK:CK,$B66)-Data!CK$2+INDEX($A66:BB66,,MAX(ISNUMBER($D66:BB66)*COLUMN($D66:BB66))))</f>
        <v>#N/A</v>
      </c>
      <c r="BD66" s="2" t="e">
        <f t="array" ref="BD66">IF(INDEX(Data!CL:CL,$B66)=0,#N/A,INDEX(Data!CL:CL,$B66)-Data!CL$2+INDEX($A66:BC66,,MAX(ISNUMBER($D66:BC66)*COLUMN($D66:BC66))))</f>
        <v>#N/A</v>
      </c>
      <c r="BE66" s="2" t="e">
        <f t="array" ref="BE66">IF(INDEX(Data!CM:CM,$B66)=0,#N/A,INDEX(Data!CM:CM,$B66)-Data!CM$2+INDEX($A66:BD66,,MAX(ISNUMBER($D66:BD66)*COLUMN($D66:BD66))))</f>
        <v>#N/A</v>
      </c>
      <c r="BF66" s="2" t="e">
        <f t="array" ref="BF66">IF(INDEX(Data!CN:CN,$B66)=0,#N/A,INDEX(Data!CN:CN,$B66)-Data!CN$2+INDEX($A66:BE66,,MAX(ISNUMBER($D66:BE66)*COLUMN($D66:BE66))))</f>
        <v>#N/A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>
        <f>Data!AJ135</f>
        <v>0</v>
      </c>
      <c r="B67" s="2" t="e">
        <f>MATCH(A67,Data!AJ:AJ,0)</f>
        <v>#N/A</v>
      </c>
      <c r="C67" s="2" t="e">
        <f ca="1">COUNTIF(OFFSET(Data!$AM$1:$DC$71,B67-1,0,1),"&gt;0")</f>
        <v>#N/A</v>
      </c>
      <c r="D67" s="2">
        <v>0</v>
      </c>
      <c r="E67" s="2" t="e">
        <f t="array" ref="E67">IF(INDEX(Data!AM:AM,$B67)=0,#N/A,INDEX(Data!AM:AM,$B67)-Data!AM$2+INDEX($A67:D67,,MAX(ISNUMBER($D67:D67)*COLUMN($D67:D67))))</f>
        <v>#N/A</v>
      </c>
      <c r="F67" s="2" t="e">
        <f t="array" ref="F67">IF(INDEX(Data!AN:AN,$B67)=0,#N/A,INDEX(Data!AN:AN,$B67)-Data!AN$2+INDEX($A67:E67,,MAX(ISNUMBER($D67:E67)*COLUMN($D67:E67))))</f>
        <v>#N/A</v>
      </c>
      <c r="G67" s="2" t="e">
        <f t="array" ref="G67">IF(INDEX(Data!AO:AO,$B67)=0,#N/A,INDEX(Data!AO:AO,$B67)-Data!AO$2+INDEX($A67:F67,,MAX(ISNUMBER($D67:F67)*COLUMN($D67:F67))))</f>
        <v>#N/A</v>
      </c>
      <c r="H67" s="2" t="e">
        <f t="array" ref="H67">IF(INDEX(Data!AP:AP,$B67)=0,#N/A,INDEX(Data!AP:AP,$B67)-Data!AP$2+INDEX($A67:G67,,MAX(ISNUMBER($D67:G67)*COLUMN($D67:G67))))</f>
        <v>#N/A</v>
      </c>
      <c r="I67" s="2" t="e">
        <f t="array" ref="I67">IF(INDEX(Data!AQ:AQ,$B67)=0,#N/A,INDEX(Data!AQ:AQ,$B67)-Data!AQ$2+INDEX($A67:H67,,MAX(ISNUMBER($D67:H67)*COLUMN($D67:H67))))</f>
        <v>#N/A</v>
      </c>
      <c r="J67" s="2" t="e">
        <f t="array" ref="J67">IF(INDEX(Data!AR:AR,$B67)=0,#N/A,INDEX(Data!AR:AR,$B67)-Data!AR$2+INDEX($A67:I67,,MAX(ISNUMBER($D67:I67)*COLUMN($D67:I67))))</f>
        <v>#N/A</v>
      </c>
      <c r="K67" s="2" t="e">
        <f t="array" ref="K67">IF(INDEX(Data!AS:AS,$B67)=0,#N/A,INDEX(Data!AS:AS,$B67)-Data!AS$2+INDEX($A67:J67,,MAX(ISNUMBER($D67:J67)*COLUMN($D67:J67))))</f>
        <v>#N/A</v>
      </c>
      <c r="L67" s="2" t="e">
        <f t="array" ref="L67">IF(INDEX(Data!AT:AT,$B67)=0,#N/A,INDEX(Data!AT:AT,$B67)-Data!AT$2+INDEX($A67:K67,,MAX(ISNUMBER($D67:K67)*COLUMN($D67:K67))))</f>
        <v>#N/A</v>
      </c>
      <c r="M67" s="2" t="e">
        <f t="array" ref="M67">IF(INDEX(Data!AU:AU,$B67)=0,#N/A,INDEX(Data!AU:AU,$B67)-Data!AU$2+INDEX($A67:L67,,MAX(ISNUMBER($D67:L67)*COLUMN($D67:L67))))</f>
        <v>#N/A</v>
      </c>
      <c r="N67" s="2" t="e">
        <f t="array" ref="N67">IF(INDEX(Data!AV:AV,$B67)=0,#N/A,INDEX(Data!AV:AV,$B67)-Data!AV$2+INDEX($A67:M67,,MAX(ISNUMBER($D67:M67)*COLUMN($D67:M67))))</f>
        <v>#N/A</v>
      </c>
      <c r="O67" s="2" t="e">
        <f t="array" ref="O67">IF(INDEX(Data!AW:AW,$B67)=0,#N/A,INDEX(Data!AW:AW,$B67)-Data!AW$2+INDEX($A67:N67,,MAX(ISNUMBER($D67:N67)*COLUMN($D67:N67))))</f>
        <v>#N/A</v>
      </c>
      <c r="P67" s="2" t="e">
        <f t="array" ref="P67">IF(INDEX(Data!AX:AX,$B67)=0,#N/A,INDEX(Data!AX:AX,$B67)-Data!AX$2+INDEX($A67:O67,,MAX(ISNUMBER($D67:O67)*COLUMN($D67:O67))))</f>
        <v>#N/A</v>
      </c>
      <c r="Q67" s="2" t="e">
        <f t="array" ref="Q67">IF(INDEX(Data!AY:AY,$B67)=0,#N/A,INDEX(Data!AY:AY,$B67)-Data!AY$2+INDEX($A67:P67,,MAX(ISNUMBER($D67:P67)*COLUMN($D67:P67))))</f>
        <v>#N/A</v>
      </c>
      <c r="R67" s="2" t="e">
        <f t="array" ref="R67">IF(INDEX(Data!AZ:AZ,$B67)=0,#N/A,INDEX(Data!AZ:AZ,$B67)-Data!AZ$2+INDEX($A67:Q67,,MAX(ISNUMBER($D67:Q67)*COLUMN($D67:Q67))))</f>
        <v>#N/A</v>
      </c>
      <c r="S67" s="2" t="e">
        <f t="array" ref="S67">IF(INDEX(Data!BA:BA,$B67)=0,#N/A,INDEX(Data!BA:BA,$B67)-Data!BA$2+INDEX($A67:R67,,MAX(ISNUMBER($D67:R67)*COLUMN($D67:R67))))</f>
        <v>#N/A</v>
      </c>
      <c r="T67" s="2" t="e">
        <f t="array" ref="T67">IF(INDEX(Data!BB:BB,$B67)=0,#N/A,INDEX(Data!BB:BB,$B67)-Data!BB$2+INDEX($A67:S67,,MAX(ISNUMBER($D67:S67)*COLUMN($D67:S67))))</f>
        <v>#N/A</v>
      </c>
      <c r="U67" s="2" t="e">
        <f t="array" ref="U67">IF(INDEX(Data!BC:BC,$B67)=0,#N/A,INDEX(Data!BC:BC,$B67)-Data!BC$2+INDEX($A67:T67,,MAX(ISNUMBER($D67:T67)*COLUMN($D67:T67))))</f>
        <v>#N/A</v>
      </c>
      <c r="V67" s="2" t="e">
        <f t="array" ref="V67">IF(INDEX(Data!BD:BD,$B67)=0,#N/A,INDEX(Data!BD:BD,$B67)-Data!BD$2+INDEX($A67:U67,,MAX(ISNUMBER($D67:U67)*COLUMN($D67:U67))))</f>
        <v>#N/A</v>
      </c>
      <c r="W67" s="2" t="e">
        <f t="array" ref="W67">IF(INDEX(Data!BE:BE,$B67)=0,#N/A,INDEX(Data!BE:BE,$B67)-Data!BE$2+INDEX($A67:V67,,MAX(ISNUMBER($D67:V67)*COLUMN($D67:V67))))</f>
        <v>#N/A</v>
      </c>
      <c r="X67" s="2" t="e">
        <f t="array" ref="X67">IF(INDEX(Data!BF:BF,$B67)=0,#N/A,INDEX(Data!BF:BF,$B67)-Data!BF$2+INDEX($A67:W67,,MAX(ISNUMBER($D67:W67)*COLUMN($D67:W67))))</f>
        <v>#N/A</v>
      </c>
      <c r="Y67" s="2" t="e">
        <f t="array" ref="Y67">IF(INDEX(Data!BG:BG,$B67)=0,#N/A,INDEX(Data!BG:BG,$B67)-Data!BG$2+INDEX($A67:X67,,MAX(ISNUMBER($D67:X67)*COLUMN($D67:X67))))</f>
        <v>#N/A</v>
      </c>
      <c r="Z67" s="2" t="e">
        <f t="array" ref="Z67">IF(INDEX(Data!BH:BH,$B67)=0,#N/A,INDEX(Data!BH:BH,$B67)-Data!BH$2+INDEX($A67:Y67,,MAX(ISNUMBER($D67:Y67)*COLUMN($D67:Y67))))</f>
        <v>#N/A</v>
      </c>
      <c r="AA67" s="2" t="e">
        <f t="array" ref="AA67">IF(INDEX(Data!BI:BI,$B67)=0,#N/A,INDEX(Data!BI:BI,$B67)-Data!BI$2+INDEX($A67:Z67,,MAX(ISNUMBER($D67:Z67)*COLUMN($D67:Z67))))</f>
        <v>#N/A</v>
      </c>
      <c r="AB67" s="2" t="e">
        <f t="array" ref="AB67">IF(INDEX(Data!BJ:BJ,$B67)=0,#N/A,INDEX(Data!BJ:BJ,$B67)-Data!BJ$2+INDEX($A67:AA67,,MAX(ISNUMBER($D67:AA67)*COLUMN($D67:AA67))))</f>
        <v>#N/A</v>
      </c>
      <c r="AC67" s="2" t="e">
        <f t="array" ref="AC67">IF(INDEX(Data!BK:BK,$B67)=0,#N/A,INDEX(Data!BK:BK,$B67)-Data!BK$2+INDEX($A67:AB67,,MAX(ISNUMBER($D67:AB67)*COLUMN($D67:AB67))))</f>
        <v>#N/A</v>
      </c>
      <c r="AD67" s="2" t="e">
        <f t="array" ref="AD67">IF(INDEX(Data!BL:BL,$B67)=0,#N/A,INDEX(Data!BL:BL,$B67)-Data!BL$2+INDEX($A67:AC67,,MAX(ISNUMBER($D67:AC67)*COLUMN($D67:AC67))))</f>
        <v>#N/A</v>
      </c>
      <c r="AE67" s="2" t="e">
        <f t="array" ref="AE67">IF(INDEX(Data!BM:BM,$B67)=0,#N/A,INDEX(Data!BM:BM,$B67)-Data!BM$2+INDEX($A67:AD67,,MAX(ISNUMBER($D67:AD67)*COLUMN($D67:AD67))))</f>
        <v>#N/A</v>
      </c>
      <c r="AF67" s="2" t="e">
        <f t="array" ref="AF67">IF(INDEX(Data!BN:BN,$B67)=0,#N/A,INDEX(Data!BN:BN,$B67)-Data!BN$2+INDEX($A67:AE67,,MAX(ISNUMBER($D67:AE67)*COLUMN($D67:AE67))))</f>
        <v>#N/A</v>
      </c>
      <c r="AG67" s="2" t="e">
        <f t="array" ref="AG67">IF(INDEX(Data!BO:BO,$B67)=0,#N/A,INDEX(Data!BO:BO,$B67)-Data!BO$2+INDEX($A67:AF67,,MAX(ISNUMBER($D67:AF67)*COLUMN($D67:AF67))))</f>
        <v>#N/A</v>
      </c>
      <c r="AH67" s="2" t="e">
        <f t="array" ref="AH67">IF(INDEX(Data!BP:BP,$B67)=0,#N/A,INDEX(Data!BP:BP,$B67)-Data!BP$2+INDEX($A67:AG67,,MAX(ISNUMBER($D67:AG67)*COLUMN($D67:AG67))))</f>
        <v>#N/A</v>
      </c>
      <c r="AI67" s="2" t="e">
        <f t="array" ref="AI67">IF(INDEX(Data!BQ:BQ,$B67)=0,#N/A,INDEX(Data!BQ:BQ,$B67)-Data!BQ$2+INDEX($A67:AH67,,MAX(ISNUMBER($D67:AH67)*COLUMN($D67:AH67))))</f>
        <v>#N/A</v>
      </c>
      <c r="AJ67" s="2" t="e">
        <f t="array" ref="AJ67">IF(INDEX(Data!BR:BR,$B67)=0,#N/A,INDEX(Data!BR:BR,$B67)-Data!BR$2+INDEX($A67:AI67,,MAX(ISNUMBER($D67:AI67)*COLUMN($D67:AI67))))</f>
        <v>#N/A</v>
      </c>
      <c r="AK67" s="2" t="e">
        <f t="array" ref="AK67">IF(INDEX(Data!BS:BS,$B67)=0,#N/A,INDEX(Data!BS:BS,$B67)-Data!BS$2+INDEX($A67:AJ67,,MAX(ISNUMBER($D67:AJ67)*COLUMN($D67:AJ67))))</f>
        <v>#N/A</v>
      </c>
      <c r="AL67" s="2" t="e">
        <f t="array" ref="AL67">IF(INDEX(Data!BT:BT,$B67)=0,#N/A,INDEX(Data!BT:BT,$B67)-Data!BT$2+INDEX($A67:AK67,,MAX(ISNUMBER($D67:AK67)*COLUMN($D67:AK67))))</f>
        <v>#N/A</v>
      </c>
      <c r="AM67" s="2" t="e">
        <f t="array" ref="AM67">IF(INDEX(Data!BU:BU,$B67)=0,#N/A,INDEX(Data!BU:BU,$B67)-Data!BU$2+INDEX($A67:AL67,,MAX(ISNUMBER($D67:AL67)*COLUMN($D67:AL67))))</f>
        <v>#N/A</v>
      </c>
      <c r="AN67" s="2" t="e">
        <f t="array" ref="AN67">IF(INDEX(Data!BV:BV,$B67)=0,#N/A,INDEX(Data!BV:BV,$B67)-Data!BV$2+INDEX($A67:AM67,,MAX(ISNUMBER($D67:AM67)*COLUMN($D67:AM67))))</f>
        <v>#N/A</v>
      </c>
      <c r="AO67" s="2" t="e">
        <f t="array" ref="AO67">IF(INDEX(Data!BW:BW,$B67)=0,#N/A,INDEX(Data!BW:BW,$B67)-Data!BW$2+INDEX($A67:AN67,,MAX(ISNUMBER($D67:AN67)*COLUMN($D67:AN67))))</f>
        <v>#N/A</v>
      </c>
      <c r="AP67" s="2" t="e">
        <f t="array" ref="AP67">IF(INDEX(Data!BX:BX,$B67)=0,#N/A,INDEX(Data!BX:BX,$B67)-Data!BX$2+INDEX($A67:AO67,,MAX(ISNUMBER($D67:AO67)*COLUMN($D67:AO67))))</f>
        <v>#N/A</v>
      </c>
      <c r="AQ67" s="2" t="e">
        <f t="array" ref="AQ67">IF(INDEX(Data!BY:BY,$B67)=0,#N/A,INDEX(Data!BY:BY,$B67)-Data!BY$2+INDEX($A67:AP67,,MAX(ISNUMBER($D67:AP67)*COLUMN($D67:AP67))))</f>
        <v>#N/A</v>
      </c>
      <c r="AR67" s="2" t="e">
        <f t="array" ref="AR67">IF(INDEX(Data!BZ:BZ,$B67)=0,#N/A,INDEX(Data!BZ:BZ,$B67)-Data!BZ$2+INDEX($A67:AQ67,,MAX(ISNUMBER($D67:AQ67)*COLUMN($D67:AQ67))))</f>
        <v>#N/A</v>
      </c>
      <c r="AS67" s="2" t="e">
        <f t="array" ref="AS67">IF(INDEX(Data!CA:CA,$B67)=0,#N/A,INDEX(Data!CA:CA,$B67)-Data!CA$2+INDEX($A67:AR67,,MAX(ISNUMBER($D67:AR67)*COLUMN($D67:AR67))))</f>
        <v>#N/A</v>
      </c>
      <c r="AT67" s="2" t="e">
        <f t="array" ref="AT67">IF(INDEX(Data!CB:CB,$B67)=0,#N/A,INDEX(Data!CB:CB,$B67)-Data!CB$2+INDEX($A67:AS67,,MAX(ISNUMBER($D67:AS67)*COLUMN($D67:AS67))))</f>
        <v>#N/A</v>
      </c>
      <c r="AU67" s="2" t="e">
        <f t="array" ref="AU67">IF(INDEX(Data!CC:CC,$B67)=0,#N/A,INDEX(Data!CC:CC,$B67)-Data!CC$2+INDEX($A67:AT67,,MAX(ISNUMBER($D67:AT67)*COLUMN($D67:AT67))))</f>
        <v>#N/A</v>
      </c>
      <c r="AV67" s="2" t="e">
        <f t="array" ref="AV67">IF(INDEX(Data!CD:CD,$B67)=0,#N/A,INDEX(Data!CD:CD,$B67)-Data!CD$2+INDEX($A67:AU67,,MAX(ISNUMBER($D67:AU67)*COLUMN($D67:AU67))))</f>
        <v>#N/A</v>
      </c>
      <c r="AW67" s="2" t="e">
        <f t="array" ref="AW67">IF(INDEX(Data!CE:CE,$B67)=0,#N/A,INDEX(Data!CE:CE,$B67)-Data!CE$2+INDEX($A67:AV67,,MAX(ISNUMBER($D67:AV67)*COLUMN($D67:AV67))))</f>
        <v>#N/A</v>
      </c>
      <c r="AX67" s="2" t="e">
        <f t="array" ref="AX67">IF(INDEX(Data!CF:CF,$B67)=0,#N/A,INDEX(Data!CF:CF,$B67)-Data!CF$2+INDEX($A67:AW67,,MAX(ISNUMBER($D67:AW67)*COLUMN($D67:AW67))))</f>
        <v>#N/A</v>
      </c>
      <c r="AY67" s="2" t="e">
        <f t="array" ref="AY67">IF(INDEX(Data!CG:CG,$B67)=0,#N/A,INDEX(Data!CG:CG,$B67)-Data!CG$2+INDEX($A67:AX67,,MAX(ISNUMBER($D67:AX67)*COLUMN($D67:AX67))))</f>
        <v>#N/A</v>
      </c>
      <c r="AZ67" s="2" t="e">
        <f t="array" ref="AZ67">IF(INDEX(Data!CH:CH,$B67)=0,#N/A,INDEX(Data!CH:CH,$B67)-Data!CH$2+INDEX($A67:AY67,,MAX(ISNUMBER($D67:AY67)*COLUMN($D67:AY67))))</f>
        <v>#N/A</v>
      </c>
      <c r="BA67" s="2" t="e">
        <f t="array" ref="BA67">IF(INDEX(Data!CI:CI,$B67)=0,#N/A,INDEX(Data!CI:CI,$B67)-Data!CI$2+INDEX($A67:AZ67,,MAX(ISNUMBER($D67:AZ67)*COLUMN($D67:AZ67))))</f>
        <v>#N/A</v>
      </c>
      <c r="BB67" s="2" t="e">
        <f t="array" ref="BB67">IF(INDEX(Data!CJ:CJ,$B67)=0,#N/A,INDEX(Data!CJ:CJ,$B67)-Data!CJ$2+INDEX($A67:BA67,,MAX(ISNUMBER($D67:BA67)*COLUMN($D67:BA67))))</f>
        <v>#N/A</v>
      </c>
      <c r="BC67" s="2" t="e">
        <f t="array" ref="BC67">IF(INDEX(Data!CK:CK,$B67)=0,#N/A,INDEX(Data!CK:CK,$B67)-Data!CK$2+INDEX($A67:BB67,,MAX(ISNUMBER($D67:BB67)*COLUMN($D67:BB67))))</f>
        <v>#N/A</v>
      </c>
      <c r="BD67" s="2" t="e">
        <f t="array" ref="BD67">IF(INDEX(Data!CL:CL,$B67)=0,#N/A,INDEX(Data!CL:CL,$B67)-Data!CL$2+INDEX($A67:BC67,,MAX(ISNUMBER($D67:BC67)*COLUMN($D67:BC67))))</f>
        <v>#N/A</v>
      </c>
      <c r="BE67" s="2" t="e">
        <f t="array" ref="BE67">IF(INDEX(Data!CM:CM,$B67)=0,#N/A,INDEX(Data!CM:CM,$B67)-Data!CM$2+INDEX($A67:BD67,,MAX(ISNUMBER($D67:BD67)*COLUMN($D67:BD67))))</f>
        <v>#N/A</v>
      </c>
      <c r="BF67" s="2" t="e">
        <f t="array" ref="BF67">IF(INDEX(Data!CN:CN,$B67)=0,#N/A,INDEX(Data!CN:CN,$B67)-Data!CN$2+INDEX($A67:BE67,,MAX(ISNUMBER($D67:BE67)*COLUMN($D67:BE67))))</f>
        <v>#N/A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>
        <f>Data!AJ136</f>
        <v>0</v>
      </c>
      <c r="B68" s="2" t="e">
        <f>MATCH(A68,Data!AJ:AJ,0)</f>
        <v>#N/A</v>
      </c>
      <c r="C68" s="2" t="e">
        <f ca="1">COUNTIF(OFFSET(Data!$AM$1:$DC$71,B68-1,0,1),"&gt;0")</f>
        <v>#N/A</v>
      </c>
      <c r="D68" s="2">
        <v>0</v>
      </c>
      <c r="E68" s="2" t="e">
        <f t="array" ref="E68">IF(INDEX(Data!AM:AM,$B68)=0,#N/A,INDEX(Data!AM:AM,$B68)-Data!AM$2+INDEX($A68:D68,,MAX(ISNUMBER($D68:D68)*COLUMN($D68:D68))))</f>
        <v>#N/A</v>
      </c>
      <c r="F68" s="2" t="e">
        <f t="array" ref="F68">IF(INDEX(Data!AN:AN,$B68)=0,#N/A,INDEX(Data!AN:AN,$B68)-Data!AN$2+INDEX($A68:E68,,MAX(ISNUMBER($D68:E68)*COLUMN($D68:E68))))</f>
        <v>#N/A</v>
      </c>
      <c r="G68" s="2" t="e">
        <f t="array" ref="G68">IF(INDEX(Data!AO:AO,$B68)=0,#N/A,INDEX(Data!AO:AO,$B68)-Data!AO$2+INDEX($A68:F68,,MAX(ISNUMBER($D68:F68)*COLUMN($D68:F68))))</f>
        <v>#N/A</v>
      </c>
      <c r="H68" s="2" t="e">
        <f t="array" ref="H68">IF(INDEX(Data!AP:AP,$B68)=0,#N/A,INDEX(Data!AP:AP,$B68)-Data!AP$2+INDEX($A68:G68,,MAX(ISNUMBER($D68:G68)*COLUMN($D68:G68))))</f>
        <v>#N/A</v>
      </c>
      <c r="I68" s="2" t="e">
        <f t="array" ref="I68">IF(INDEX(Data!AQ:AQ,$B68)=0,#N/A,INDEX(Data!AQ:AQ,$B68)-Data!AQ$2+INDEX($A68:H68,,MAX(ISNUMBER($D68:H68)*COLUMN($D68:H68))))</f>
        <v>#N/A</v>
      </c>
      <c r="J68" s="2" t="e">
        <f t="array" ref="J68">IF(INDEX(Data!AR:AR,$B68)=0,#N/A,INDEX(Data!AR:AR,$B68)-Data!AR$2+INDEX($A68:I68,,MAX(ISNUMBER($D68:I68)*COLUMN($D68:I68))))</f>
        <v>#N/A</v>
      </c>
      <c r="K68" s="2" t="e">
        <f t="array" ref="K68">IF(INDEX(Data!AS:AS,$B68)=0,#N/A,INDEX(Data!AS:AS,$B68)-Data!AS$2+INDEX($A68:J68,,MAX(ISNUMBER($D68:J68)*COLUMN($D68:J68))))</f>
        <v>#N/A</v>
      </c>
      <c r="L68" s="2" t="e">
        <f t="array" ref="L68">IF(INDEX(Data!AT:AT,$B68)=0,#N/A,INDEX(Data!AT:AT,$B68)-Data!AT$2+INDEX($A68:K68,,MAX(ISNUMBER($D68:K68)*COLUMN($D68:K68))))</f>
        <v>#N/A</v>
      </c>
      <c r="M68" s="2" t="e">
        <f t="array" ref="M68">IF(INDEX(Data!AU:AU,$B68)=0,#N/A,INDEX(Data!AU:AU,$B68)-Data!AU$2+INDEX($A68:L68,,MAX(ISNUMBER($D68:L68)*COLUMN($D68:L68))))</f>
        <v>#N/A</v>
      </c>
      <c r="N68" s="2" t="e">
        <f t="array" ref="N68">IF(INDEX(Data!AV:AV,$B68)=0,#N/A,INDEX(Data!AV:AV,$B68)-Data!AV$2+INDEX($A68:M68,,MAX(ISNUMBER($D68:M68)*COLUMN($D68:M68))))</f>
        <v>#N/A</v>
      </c>
      <c r="O68" s="2" t="e">
        <f t="array" ref="O68">IF(INDEX(Data!AW:AW,$B68)=0,#N/A,INDEX(Data!AW:AW,$B68)-Data!AW$2+INDEX($A68:N68,,MAX(ISNUMBER($D68:N68)*COLUMN($D68:N68))))</f>
        <v>#N/A</v>
      </c>
      <c r="P68" s="2" t="e">
        <f t="array" ref="P68">IF(INDEX(Data!AX:AX,$B68)=0,#N/A,INDEX(Data!AX:AX,$B68)-Data!AX$2+INDEX($A68:O68,,MAX(ISNUMBER($D68:O68)*COLUMN($D68:O68))))</f>
        <v>#N/A</v>
      </c>
      <c r="Q68" s="2" t="e">
        <f t="array" ref="Q68">IF(INDEX(Data!AY:AY,$B68)=0,#N/A,INDEX(Data!AY:AY,$B68)-Data!AY$2+INDEX($A68:P68,,MAX(ISNUMBER($D68:P68)*COLUMN($D68:P68))))</f>
        <v>#N/A</v>
      </c>
      <c r="R68" s="2" t="e">
        <f t="array" ref="R68">IF(INDEX(Data!AZ:AZ,$B68)=0,#N/A,INDEX(Data!AZ:AZ,$B68)-Data!AZ$2+INDEX($A68:Q68,,MAX(ISNUMBER($D68:Q68)*COLUMN($D68:Q68))))</f>
        <v>#N/A</v>
      </c>
      <c r="S68" s="2" t="e">
        <f t="array" ref="S68">IF(INDEX(Data!BA:BA,$B68)=0,#N/A,INDEX(Data!BA:BA,$B68)-Data!BA$2+INDEX($A68:R68,,MAX(ISNUMBER($D68:R68)*COLUMN($D68:R68))))</f>
        <v>#N/A</v>
      </c>
      <c r="T68" s="2" t="e">
        <f t="array" ref="T68">IF(INDEX(Data!BB:BB,$B68)=0,#N/A,INDEX(Data!BB:BB,$B68)-Data!BB$2+INDEX($A68:S68,,MAX(ISNUMBER($D68:S68)*COLUMN($D68:S68))))</f>
        <v>#N/A</v>
      </c>
      <c r="U68" s="2" t="e">
        <f t="array" ref="U68">IF(INDEX(Data!BC:BC,$B68)=0,#N/A,INDEX(Data!BC:BC,$B68)-Data!BC$2+INDEX($A68:T68,,MAX(ISNUMBER($D68:T68)*COLUMN($D68:T68))))</f>
        <v>#N/A</v>
      </c>
      <c r="V68" s="2" t="e">
        <f t="array" ref="V68">IF(INDEX(Data!BD:BD,$B68)=0,#N/A,INDEX(Data!BD:BD,$B68)-Data!BD$2+INDEX($A68:U68,,MAX(ISNUMBER($D68:U68)*COLUMN($D68:U68))))</f>
        <v>#N/A</v>
      </c>
      <c r="W68" s="2" t="e">
        <f t="array" ref="W68">IF(INDEX(Data!BE:BE,$B68)=0,#N/A,INDEX(Data!BE:BE,$B68)-Data!BE$2+INDEX($A68:V68,,MAX(ISNUMBER($D68:V68)*COLUMN($D68:V68))))</f>
        <v>#N/A</v>
      </c>
      <c r="X68" s="2" t="e">
        <f t="array" ref="X68">IF(INDEX(Data!BF:BF,$B68)=0,#N/A,INDEX(Data!BF:BF,$B68)-Data!BF$2+INDEX($A68:W68,,MAX(ISNUMBER($D68:W68)*COLUMN($D68:W68))))</f>
        <v>#N/A</v>
      </c>
      <c r="Y68" s="2" t="e">
        <f t="array" ref="Y68">IF(INDEX(Data!BG:BG,$B68)=0,#N/A,INDEX(Data!BG:BG,$B68)-Data!BG$2+INDEX($A68:X68,,MAX(ISNUMBER($D68:X68)*COLUMN($D68:X68))))</f>
        <v>#N/A</v>
      </c>
      <c r="Z68" s="2" t="e">
        <f t="array" ref="Z68">IF(INDEX(Data!BH:BH,$B68)=0,#N/A,INDEX(Data!BH:BH,$B68)-Data!BH$2+INDEX($A68:Y68,,MAX(ISNUMBER($D68:Y68)*COLUMN($D68:Y68))))</f>
        <v>#N/A</v>
      </c>
      <c r="AA68" s="2" t="e">
        <f t="array" ref="AA68">IF(INDEX(Data!BI:BI,$B68)=0,#N/A,INDEX(Data!BI:BI,$B68)-Data!BI$2+INDEX($A68:Z68,,MAX(ISNUMBER($D68:Z68)*COLUMN($D68:Z68))))</f>
        <v>#N/A</v>
      </c>
      <c r="AB68" s="2" t="e">
        <f t="array" ref="AB68">IF(INDEX(Data!BJ:BJ,$B68)=0,#N/A,INDEX(Data!BJ:BJ,$B68)-Data!BJ$2+INDEX($A68:AA68,,MAX(ISNUMBER($D68:AA68)*COLUMN($D68:AA68))))</f>
        <v>#N/A</v>
      </c>
      <c r="AC68" s="2" t="e">
        <f t="array" ref="AC68">IF(INDEX(Data!BK:BK,$B68)=0,#N/A,INDEX(Data!BK:BK,$B68)-Data!BK$2+INDEX($A68:AB68,,MAX(ISNUMBER($D68:AB68)*COLUMN($D68:AB68))))</f>
        <v>#N/A</v>
      </c>
      <c r="AD68" s="2" t="e">
        <f t="array" ref="AD68">IF(INDEX(Data!BL:BL,$B68)=0,#N/A,INDEX(Data!BL:BL,$B68)-Data!BL$2+INDEX($A68:AC68,,MAX(ISNUMBER($D68:AC68)*COLUMN($D68:AC68))))</f>
        <v>#N/A</v>
      </c>
      <c r="AE68" s="2" t="e">
        <f t="array" ref="AE68">IF(INDEX(Data!BM:BM,$B68)=0,#N/A,INDEX(Data!BM:BM,$B68)-Data!BM$2+INDEX($A68:AD68,,MAX(ISNUMBER($D68:AD68)*COLUMN($D68:AD68))))</f>
        <v>#N/A</v>
      </c>
      <c r="AF68" s="2" t="e">
        <f t="array" ref="AF68">IF(INDEX(Data!BN:BN,$B68)=0,#N/A,INDEX(Data!BN:BN,$B68)-Data!BN$2+INDEX($A68:AE68,,MAX(ISNUMBER($D68:AE68)*COLUMN($D68:AE68))))</f>
        <v>#N/A</v>
      </c>
      <c r="AG68" s="2" t="e">
        <f t="array" ref="AG68">IF(INDEX(Data!BO:BO,$B68)=0,#N/A,INDEX(Data!BO:BO,$B68)-Data!BO$2+INDEX($A68:AF68,,MAX(ISNUMBER($D68:AF68)*COLUMN($D68:AF68))))</f>
        <v>#N/A</v>
      </c>
      <c r="AH68" s="2" t="e">
        <f t="array" ref="AH68">IF(INDEX(Data!BP:BP,$B68)=0,#N/A,INDEX(Data!BP:BP,$B68)-Data!BP$2+INDEX($A68:AG68,,MAX(ISNUMBER($D68:AG68)*COLUMN($D68:AG68))))</f>
        <v>#N/A</v>
      </c>
      <c r="AI68" s="2" t="e">
        <f t="array" ref="AI68">IF(INDEX(Data!BQ:BQ,$B68)=0,#N/A,INDEX(Data!BQ:BQ,$B68)-Data!BQ$2+INDEX($A68:AH68,,MAX(ISNUMBER($D68:AH68)*COLUMN($D68:AH68))))</f>
        <v>#N/A</v>
      </c>
      <c r="AJ68" s="2" t="e">
        <f t="array" ref="AJ68">IF(INDEX(Data!BR:BR,$B68)=0,#N/A,INDEX(Data!BR:BR,$B68)-Data!BR$2+INDEX($A68:AI68,,MAX(ISNUMBER($D68:AI68)*COLUMN($D68:AI68))))</f>
        <v>#N/A</v>
      </c>
      <c r="AK68" s="2" t="e">
        <f t="array" ref="AK68">IF(INDEX(Data!BS:BS,$B68)=0,#N/A,INDEX(Data!BS:BS,$B68)-Data!BS$2+INDEX($A68:AJ68,,MAX(ISNUMBER($D68:AJ68)*COLUMN($D68:AJ68))))</f>
        <v>#N/A</v>
      </c>
      <c r="AL68" s="2" t="e">
        <f t="array" ref="AL68">IF(INDEX(Data!BT:BT,$B68)=0,#N/A,INDEX(Data!BT:BT,$B68)-Data!BT$2+INDEX($A68:AK68,,MAX(ISNUMBER($D68:AK68)*COLUMN($D68:AK68))))</f>
        <v>#N/A</v>
      </c>
      <c r="AM68" s="2" t="e">
        <f t="array" ref="AM68">IF(INDEX(Data!BU:BU,$B68)=0,#N/A,INDEX(Data!BU:BU,$B68)-Data!BU$2+INDEX($A68:AL68,,MAX(ISNUMBER($D68:AL68)*COLUMN($D68:AL68))))</f>
        <v>#N/A</v>
      </c>
      <c r="AN68" s="2" t="e">
        <f t="array" ref="AN68">IF(INDEX(Data!BV:BV,$B68)=0,#N/A,INDEX(Data!BV:BV,$B68)-Data!BV$2+INDEX($A68:AM68,,MAX(ISNUMBER($D68:AM68)*COLUMN($D68:AM68))))</f>
        <v>#N/A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>
        <f>Data!AJ137</f>
        <v>0</v>
      </c>
      <c r="B69" s="2" t="e">
        <f>MATCH(A69,Data!AJ:AJ,0)</f>
        <v>#N/A</v>
      </c>
      <c r="C69" s="2" t="e">
        <f ca="1">COUNTIF(OFFSET(Data!$AM$1:$DC$71,B69-1,0,1),"&gt;0")</f>
        <v>#N/A</v>
      </c>
      <c r="D69" s="2">
        <v>0</v>
      </c>
      <c r="E69" s="2" t="e">
        <f t="array" ref="E69">IF(INDEX(Data!AM:AM,$B69)=0,#N/A,INDEX(Data!AM:AM,$B69)-Data!AM$2+INDEX($A69:D69,,MAX(ISNUMBER($D69:D69)*COLUMN($D69:D69))))</f>
        <v>#N/A</v>
      </c>
      <c r="F69" s="2" t="e">
        <f t="array" ref="F69">IF(INDEX(Data!AN:AN,$B69)=0,#N/A,INDEX(Data!AN:AN,$B69)-Data!AN$2+INDEX($A69:E69,,MAX(ISNUMBER($D69:E69)*COLUMN($D69:E69))))</f>
        <v>#N/A</v>
      </c>
      <c r="G69" s="2" t="e">
        <f t="array" ref="G69">IF(INDEX(Data!AO:AO,$B69)=0,#N/A,INDEX(Data!AO:AO,$B69)-Data!AO$2+INDEX($A69:F69,,MAX(ISNUMBER($D69:F69)*COLUMN($D69:F69))))</f>
        <v>#N/A</v>
      </c>
      <c r="H69" s="2" t="e">
        <f t="array" ref="H69">IF(INDEX(Data!AP:AP,$B69)=0,#N/A,INDEX(Data!AP:AP,$B69)-Data!AP$2+INDEX($A69:G69,,MAX(ISNUMBER($D69:G69)*COLUMN($D69:G69))))</f>
        <v>#N/A</v>
      </c>
      <c r="I69" s="2" t="e">
        <f t="array" ref="I69">IF(INDEX(Data!AQ:AQ,$B69)=0,#N/A,INDEX(Data!AQ:AQ,$B69)-Data!AQ$2+INDEX($A69:H69,,MAX(ISNUMBER($D69:H69)*COLUMN($D69:H69))))</f>
        <v>#N/A</v>
      </c>
      <c r="J69" s="2" t="e">
        <f t="array" ref="J69">IF(INDEX(Data!AR:AR,$B69)=0,#N/A,INDEX(Data!AR:AR,$B69)-Data!AR$2+INDEX($A69:I69,,MAX(ISNUMBER($D69:I69)*COLUMN($D69:I69))))</f>
        <v>#N/A</v>
      </c>
      <c r="K69" s="2" t="e">
        <f t="array" ref="K69">IF(INDEX(Data!AS:AS,$B69)=0,#N/A,INDEX(Data!AS:AS,$B69)-Data!AS$2+INDEX($A69:J69,,MAX(ISNUMBER($D69:J69)*COLUMN($D69:J69))))</f>
        <v>#N/A</v>
      </c>
      <c r="L69" s="2" t="e">
        <f t="array" ref="L69">IF(INDEX(Data!AT:AT,$B69)=0,#N/A,INDEX(Data!AT:AT,$B69)-Data!AT$2+INDEX($A69:K69,,MAX(ISNUMBER($D69:K69)*COLUMN($D69:K69))))</f>
        <v>#N/A</v>
      </c>
      <c r="M69" s="2" t="e">
        <f t="array" ref="M69">IF(INDEX(Data!AU:AU,$B69)=0,#N/A,INDEX(Data!AU:AU,$B69)-Data!AU$2+INDEX($A69:L69,,MAX(ISNUMBER($D69:L69)*COLUMN($D69:L69))))</f>
        <v>#N/A</v>
      </c>
      <c r="N69" s="2" t="e">
        <f t="array" ref="N69">IF(INDEX(Data!AV:AV,$B69)=0,#N/A,INDEX(Data!AV:AV,$B69)-Data!AV$2+INDEX($A69:M69,,MAX(ISNUMBER($D69:M69)*COLUMN($D69:M69))))</f>
        <v>#N/A</v>
      </c>
      <c r="O69" s="2" t="e">
        <f t="array" ref="O69">IF(INDEX(Data!AW:AW,$B69)=0,#N/A,INDEX(Data!AW:AW,$B69)-Data!AW$2+INDEX($A69:N69,,MAX(ISNUMBER($D69:N69)*COLUMN($D69:N69))))</f>
        <v>#N/A</v>
      </c>
      <c r="P69" s="2" t="e">
        <f t="array" ref="P69">IF(INDEX(Data!AX:AX,$B69)=0,#N/A,INDEX(Data!AX:AX,$B69)-Data!AX$2+INDEX($A69:O69,,MAX(ISNUMBER($D69:O69)*COLUMN($D69:O69))))</f>
        <v>#N/A</v>
      </c>
      <c r="Q69" s="2" t="e">
        <f t="array" ref="Q69">IF(INDEX(Data!AY:AY,$B69)=0,#N/A,INDEX(Data!AY:AY,$B69)-Data!AY$2+INDEX($A69:P69,,MAX(ISNUMBER($D69:P69)*COLUMN($D69:P69))))</f>
        <v>#N/A</v>
      </c>
      <c r="R69" s="2" t="e">
        <f t="array" ref="R69">IF(INDEX(Data!AZ:AZ,$B69)=0,#N/A,INDEX(Data!AZ:AZ,$B69)-Data!AZ$2+INDEX($A69:Q69,,MAX(ISNUMBER($D69:Q69)*COLUMN($D69:Q69))))</f>
        <v>#N/A</v>
      </c>
      <c r="S69" s="2" t="e">
        <f t="array" ref="S69">IF(INDEX(Data!BA:BA,$B69)=0,#N/A,INDEX(Data!BA:BA,$B69)-Data!BA$2+INDEX($A69:R69,,MAX(ISNUMBER($D69:R69)*COLUMN($D69:R69))))</f>
        <v>#N/A</v>
      </c>
      <c r="T69" s="2" t="e">
        <f t="array" ref="T69">IF(INDEX(Data!BB:BB,$B69)=0,#N/A,INDEX(Data!BB:BB,$B69)-Data!BB$2+INDEX($A69:S69,,MAX(ISNUMBER($D69:S69)*COLUMN($D69:S69))))</f>
        <v>#N/A</v>
      </c>
      <c r="U69" s="2" t="e">
        <f t="array" ref="U69">IF(INDEX(Data!BC:BC,$B69)=0,#N/A,INDEX(Data!BC:BC,$B69)-Data!BC$2+INDEX($A69:T69,,MAX(ISNUMBER($D69:T69)*COLUMN($D69:T69))))</f>
        <v>#N/A</v>
      </c>
      <c r="V69" s="2" t="e">
        <f t="array" ref="V69">IF(INDEX(Data!BD:BD,$B69)=0,#N/A,INDEX(Data!BD:BD,$B69)-Data!BD$2+INDEX($A69:U69,,MAX(ISNUMBER($D69:U69)*COLUMN($D69:U69))))</f>
        <v>#N/A</v>
      </c>
      <c r="W69" s="2" t="e">
        <f t="array" ref="W69">IF(INDEX(Data!BE:BE,$B69)=0,#N/A,INDEX(Data!BE:BE,$B69)-Data!BE$2+INDEX($A69:V69,,MAX(ISNUMBER($D69:V69)*COLUMN($D69:V69))))</f>
        <v>#N/A</v>
      </c>
      <c r="X69" s="2" t="e">
        <f t="array" ref="X69">IF(INDEX(Data!BF:BF,$B69)=0,#N/A,INDEX(Data!BF:BF,$B69)-Data!BF$2+INDEX($A69:W69,,MAX(ISNUMBER($D69:W69)*COLUMN($D69:W69))))</f>
        <v>#N/A</v>
      </c>
      <c r="Y69" s="2" t="e">
        <f t="array" ref="Y69">IF(INDEX(Data!BG:BG,$B69)=0,#N/A,INDEX(Data!BG:BG,$B69)-Data!BG$2+INDEX($A69:X69,,MAX(ISNUMBER($D69:X69)*COLUMN($D69:X69))))</f>
        <v>#N/A</v>
      </c>
      <c r="Z69" s="2" t="e">
        <f t="array" ref="Z69">IF(INDEX(Data!BH:BH,$B69)=0,#N/A,INDEX(Data!BH:BH,$B69)-Data!BH$2+INDEX($A69:Y69,,MAX(ISNUMBER($D69:Y69)*COLUMN($D69:Y69))))</f>
        <v>#N/A</v>
      </c>
      <c r="AA69" s="2" t="e">
        <f t="array" ref="AA69">IF(INDEX(Data!BI:BI,$B69)=0,#N/A,INDEX(Data!BI:BI,$B69)-Data!BI$2+INDEX($A69:Z69,,MAX(ISNUMBER($D69:Z69)*COLUMN($D69:Z69))))</f>
        <v>#N/A</v>
      </c>
      <c r="AB69" s="2" t="e">
        <f t="array" ref="AB69">IF(INDEX(Data!BJ:BJ,$B69)=0,#N/A,INDEX(Data!BJ:BJ,$B69)-Data!BJ$2+INDEX($A69:AA69,,MAX(ISNUMBER($D69:AA69)*COLUMN($D69:AA69))))</f>
        <v>#N/A</v>
      </c>
      <c r="AC69" s="2" t="e">
        <f t="array" ref="AC69">IF(INDEX(Data!BK:BK,$B69)=0,#N/A,INDEX(Data!BK:BK,$B69)-Data!BK$2+INDEX($A69:AB69,,MAX(ISNUMBER($D69:AB69)*COLUMN($D69:AB69))))</f>
        <v>#N/A</v>
      </c>
      <c r="AD69" s="2" t="e">
        <f t="array" ref="AD69">IF(INDEX(Data!BL:BL,$B69)=0,#N/A,INDEX(Data!BL:BL,$B69)-Data!BL$2+INDEX($A69:AC69,,MAX(ISNUMBER($D69:AC69)*COLUMN($D69:AC69))))</f>
        <v>#N/A</v>
      </c>
      <c r="AE69" s="2" t="e">
        <f t="array" ref="AE69">IF(INDEX(Data!BM:BM,$B69)=0,#N/A,INDEX(Data!BM:BM,$B69)-Data!BM$2+INDEX($A69:AD69,,MAX(ISNUMBER($D69:AD69)*COLUMN($D69:AD69))))</f>
        <v>#N/A</v>
      </c>
      <c r="AF69" s="2" t="e">
        <f t="array" ref="AF69">IF(INDEX(Data!BN:BN,$B69)=0,#N/A,INDEX(Data!BN:BN,$B69)-Data!BN$2+INDEX($A69:AE69,,MAX(ISNUMBER($D69:AE69)*COLUMN($D69:AE69))))</f>
        <v>#N/A</v>
      </c>
      <c r="AG69" s="2" t="e">
        <f t="array" ref="AG69">IF(INDEX(Data!BO:BO,$B69)=0,#N/A,INDEX(Data!BO:BO,$B69)-Data!BO$2+INDEX($A69:AF69,,MAX(ISNUMBER($D69:AF69)*COLUMN($D69:AF69))))</f>
        <v>#N/A</v>
      </c>
      <c r="AH69" s="2" t="e">
        <f t="array" ref="AH69">IF(INDEX(Data!BP:BP,$B69)=0,#N/A,INDEX(Data!BP:BP,$B69)-Data!BP$2+INDEX($A69:AG69,,MAX(ISNUMBER($D69:AG69)*COLUMN($D69:AG69))))</f>
        <v>#N/A</v>
      </c>
      <c r="AI69" s="2" t="e">
        <f t="array" ref="AI69">IF(INDEX(Data!BQ:BQ,$B69)=0,#N/A,INDEX(Data!BQ:BQ,$B69)-Data!BQ$2+INDEX($A69:AH69,,MAX(ISNUMBER($D69:AH69)*COLUMN($D69:AH69))))</f>
        <v>#N/A</v>
      </c>
      <c r="AJ69" s="2" t="e">
        <f t="array" ref="AJ69">IF(INDEX(Data!BR:BR,$B69)=0,#N/A,INDEX(Data!BR:BR,$B69)-Data!BR$2+INDEX($A69:AI69,,MAX(ISNUMBER($D69:AI69)*COLUMN($D69:AI69))))</f>
        <v>#N/A</v>
      </c>
      <c r="AK69" s="2" t="e">
        <f t="array" ref="AK69">IF(INDEX(Data!BS:BS,$B69)=0,#N/A,INDEX(Data!BS:BS,$B69)-Data!BS$2+INDEX($A69:AJ69,,MAX(ISNUMBER($D69:AJ69)*COLUMN($D69:AJ69))))</f>
        <v>#N/A</v>
      </c>
      <c r="AL69" s="2" t="e">
        <f t="array" ref="AL69">IF(INDEX(Data!BT:BT,$B69)=0,#N/A,INDEX(Data!BT:BT,$B69)-Data!BT$2+INDEX($A69:AK69,,MAX(ISNUMBER($D69:AK69)*COLUMN($D69:AK69))))</f>
        <v>#N/A</v>
      </c>
      <c r="AM69" s="2" t="e">
        <f t="array" ref="AM69">IF(INDEX(Data!BU:BU,$B69)=0,#N/A,INDEX(Data!BU:BU,$B69)-Data!BU$2+INDEX($A69:AL69,,MAX(ISNUMBER($D69:AL69)*COLUMN($D69:AL69))))</f>
        <v>#N/A</v>
      </c>
      <c r="AN69" s="2" t="e">
        <f t="array" ref="AN69">IF(INDEX(Data!BV:BV,$B69)=0,#N/A,INDEX(Data!BV:BV,$B69)-Data!BV$2+INDEX($A69:AM69,,MAX(ISNUMBER($D69:AM69)*COLUMN($D69:AM69))))</f>
        <v>#N/A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>
        <f>Data!AJ138</f>
        <v>0</v>
      </c>
      <c r="B70" s="2" t="e">
        <f>MATCH(A70,Data!AJ:AJ,0)</f>
        <v>#N/A</v>
      </c>
      <c r="C70" s="2" t="e">
        <f ca="1">COUNTIF(OFFSET(Data!$AM$1:$DC$71,B70-1,0,1),"&gt;0")</f>
        <v>#N/A</v>
      </c>
      <c r="D70" s="2">
        <v>0</v>
      </c>
      <c r="E70" s="2" t="e">
        <f t="array" ref="E70">IF(INDEX(Data!AM:AM,$B70)=0,#N/A,INDEX(Data!AM:AM,$B70)-Data!AM$2+INDEX($A70:D70,,MAX(ISNUMBER($D70:D70)*COLUMN($D70:D70))))</f>
        <v>#N/A</v>
      </c>
      <c r="F70" s="2" t="e">
        <f t="array" ref="F70">IF(INDEX(Data!AN:AN,$B70)=0,#N/A,INDEX(Data!AN:AN,$B70)-Data!AN$2+INDEX($A70:E70,,MAX(ISNUMBER($D70:E70)*COLUMN($D70:E70))))</f>
        <v>#N/A</v>
      </c>
      <c r="G70" s="2" t="e">
        <f t="array" ref="G70">IF(INDEX(Data!AO:AO,$B70)=0,#N/A,INDEX(Data!AO:AO,$B70)-Data!AO$2+INDEX($A70:F70,,MAX(ISNUMBER($D70:F70)*COLUMN($D70:F70))))</f>
        <v>#N/A</v>
      </c>
      <c r="H70" s="2" t="e">
        <f t="array" ref="H70">IF(INDEX(Data!AP:AP,$B70)=0,#N/A,INDEX(Data!AP:AP,$B70)-Data!AP$2+INDEX($A70:G70,,MAX(ISNUMBER($D70:G70)*COLUMN($D70:G70))))</f>
        <v>#N/A</v>
      </c>
      <c r="I70" s="2" t="e">
        <f t="array" ref="I70">IF(INDEX(Data!AQ:AQ,$B70)=0,#N/A,INDEX(Data!AQ:AQ,$B70)-Data!AQ$2+INDEX($A70:H70,,MAX(ISNUMBER($D70:H70)*COLUMN($D70:H70))))</f>
        <v>#N/A</v>
      </c>
      <c r="J70" s="2" t="e">
        <f t="array" ref="J70">IF(INDEX(Data!AR:AR,$B70)=0,#N/A,INDEX(Data!AR:AR,$B70)-Data!AR$2+INDEX($A70:I70,,MAX(ISNUMBER($D70:I70)*COLUMN($D70:I70))))</f>
        <v>#N/A</v>
      </c>
      <c r="K70" s="2" t="e">
        <f t="array" ref="K70">IF(INDEX(Data!AS:AS,$B70)=0,#N/A,INDEX(Data!AS:AS,$B70)-Data!AS$2+INDEX($A70:J70,,MAX(ISNUMBER($D70:J70)*COLUMN($D70:J70))))</f>
        <v>#N/A</v>
      </c>
      <c r="L70" s="2" t="e">
        <f t="array" ref="L70">IF(INDEX(Data!AT:AT,$B70)=0,#N/A,INDEX(Data!AT:AT,$B70)-Data!AT$2+INDEX($A70:K70,,MAX(ISNUMBER($D70:K70)*COLUMN($D70:K70))))</f>
        <v>#N/A</v>
      </c>
      <c r="M70" s="2" t="e">
        <f t="array" ref="M70">IF(INDEX(Data!AU:AU,$B70)=0,#N/A,INDEX(Data!AU:AU,$B70)-Data!AU$2+INDEX($A70:L70,,MAX(ISNUMBER($D70:L70)*COLUMN($D70:L70))))</f>
        <v>#N/A</v>
      </c>
      <c r="N70" s="2" t="e">
        <f t="array" ref="N70">IF(INDEX(Data!AV:AV,$B70)=0,#N/A,INDEX(Data!AV:AV,$B70)-Data!AV$2+INDEX($A70:M70,,MAX(ISNUMBER($D70:M70)*COLUMN($D70:M70))))</f>
        <v>#N/A</v>
      </c>
      <c r="O70" s="2" t="e">
        <f t="array" ref="O70">IF(INDEX(Data!AW:AW,$B70)=0,#N/A,INDEX(Data!AW:AW,$B70)-Data!AW$2+INDEX($A70:N70,,MAX(ISNUMBER($D70:N70)*COLUMN($D70:N70))))</f>
        <v>#N/A</v>
      </c>
      <c r="P70" s="2" t="e">
        <f t="array" ref="P70">IF(INDEX(Data!AX:AX,$B70)=0,#N/A,INDEX(Data!AX:AX,$B70)-Data!AX$2+INDEX($A70:O70,,MAX(ISNUMBER($D70:O70)*COLUMN($D70:O70))))</f>
        <v>#N/A</v>
      </c>
      <c r="Q70" s="2" t="e">
        <f t="array" ref="Q70">IF(INDEX(Data!AY:AY,$B70)=0,#N/A,INDEX(Data!AY:AY,$B70)-Data!AY$2+INDEX($A70:P70,,MAX(ISNUMBER($D70:P70)*COLUMN($D70:P70))))</f>
        <v>#N/A</v>
      </c>
      <c r="R70" s="2" t="e">
        <f t="array" ref="R70">IF(INDEX(Data!AZ:AZ,$B70)=0,#N/A,INDEX(Data!AZ:AZ,$B70)-Data!AZ$2+INDEX($A70:Q70,,MAX(ISNUMBER($D70:Q70)*COLUMN($D70:Q70))))</f>
        <v>#N/A</v>
      </c>
      <c r="S70" s="2" t="e">
        <f t="array" ref="S70">IF(INDEX(Data!BA:BA,$B70)=0,#N/A,INDEX(Data!BA:BA,$B70)-Data!BA$2+INDEX($A70:R70,,MAX(ISNUMBER($D70:R70)*COLUMN($D70:R70))))</f>
        <v>#N/A</v>
      </c>
      <c r="T70" s="2" t="e">
        <f t="array" ref="T70">IF(INDEX(Data!BB:BB,$B70)=0,#N/A,INDEX(Data!BB:BB,$B70)-Data!BB$2+INDEX($A70:S70,,MAX(ISNUMBER($D70:S70)*COLUMN($D70:S70))))</f>
        <v>#N/A</v>
      </c>
      <c r="U70" s="2" t="e">
        <f t="array" ref="U70">IF(INDEX(Data!BC:BC,$B70)=0,#N/A,INDEX(Data!BC:BC,$B70)-Data!BC$2+INDEX($A70:T70,,MAX(ISNUMBER($D70:T70)*COLUMN($D70:T70))))</f>
        <v>#N/A</v>
      </c>
      <c r="V70" s="2" t="e">
        <f t="array" ref="V70">IF(INDEX(Data!BD:BD,$B70)=0,#N/A,INDEX(Data!BD:BD,$B70)-Data!BD$2+INDEX($A70:U70,,MAX(ISNUMBER($D70:U70)*COLUMN($D70:U70))))</f>
        <v>#N/A</v>
      </c>
      <c r="W70" s="2" t="e">
        <f t="array" ref="W70">IF(INDEX(Data!BE:BE,$B70)=0,#N/A,INDEX(Data!BE:BE,$B70)-Data!BE$2+INDEX($A70:V70,,MAX(ISNUMBER($D70:V70)*COLUMN($D70:V70))))</f>
        <v>#N/A</v>
      </c>
      <c r="X70" s="2" t="e">
        <f t="array" ref="X70">IF(INDEX(Data!BF:BF,$B70)=0,#N/A,INDEX(Data!BF:BF,$B70)-Data!BF$2+INDEX($A70:W70,,MAX(ISNUMBER($D70:W70)*COLUMN($D70:W70))))</f>
        <v>#N/A</v>
      </c>
      <c r="Y70" s="2" t="e">
        <f t="array" ref="Y70">IF(INDEX(Data!BG:BG,$B70)=0,#N/A,INDEX(Data!BG:BG,$B70)-Data!BG$2+INDEX($A70:X70,,MAX(ISNUMBER($D70:X70)*COLUMN($D70:X70))))</f>
        <v>#N/A</v>
      </c>
      <c r="Z70" s="2" t="e">
        <f t="array" ref="Z70">IF(INDEX(Data!BH:BH,$B70)=0,#N/A,INDEX(Data!BH:BH,$B70)-Data!BH$2+INDEX($A70:Y70,,MAX(ISNUMBER($D70:Y70)*COLUMN($D70:Y70))))</f>
        <v>#N/A</v>
      </c>
      <c r="AA70" s="2" t="e">
        <f t="array" ref="AA70">IF(INDEX(Data!BI:BI,$B70)=0,#N/A,INDEX(Data!BI:BI,$B70)-Data!BI$2+INDEX($A70:Z70,,MAX(ISNUMBER($D70:Z70)*COLUMN($D70:Z70))))</f>
        <v>#N/A</v>
      </c>
      <c r="AB70" s="2" t="e">
        <f t="array" ref="AB70">IF(INDEX(Data!BJ:BJ,$B70)=0,#N/A,INDEX(Data!BJ:BJ,$B70)-Data!BJ$2+INDEX($A70:AA70,,MAX(ISNUMBER($D70:AA70)*COLUMN($D70:AA70))))</f>
        <v>#N/A</v>
      </c>
      <c r="AC70" s="2" t="e">
        <f t="array" ref="AC70">IF(INDEX(Data!BK:BK,$B70)=0,#N/A,INDEX(Data!BK:BK,$B70)-Data!BK$2+INDEX($A70:AB70,,MAX(ISNUMBER($D70:AB70)*COLUMN($D70:AB70))))</f>
        <v>#N/A</v>
      </c>
      <c r="AD70" s="2" t="e">
        <f t="array" ref="AD70">IF(INDEX(Data!BL:BL,$B70)=0,#N/A,INDEX(Data!BL:BL,$B70)-Data!BL$2+INDEX($A70:AC70,,MAX(ISNUMBER($D70:AC70)*COLUMN($D70:AC70))))</f>
        <v>#N/A</v>
      </c>
      <c r="AE70" s="2" t="e">
        <f t="array" ref="AE70">IF(INDEX(Data!BM:BM,$B70)=0,#N/A,INDEX(Data!BM:BM,$B70)-Data!BM$2+INDEX($A70:AD70,,MAX(ISNUMBER($D70:AD70)*COLUMN($D70:AD70))))</f>
        <v>#N/A</v>
      </c>
      <c r="AF70" s="2" t="e">
        <f t="array" ref="AF70">IF(INDEX(Data!BN:BN,$B70)=0,#N/A,INDEX(Data!BN:BN,$B70)-Data!BN$2+INDEX($A70:AE70,,MAX(ISNUMBER($D70:AE70)*COLUMN($D70:AE70))))</f>
        <v>#N/A</v>
      </c>
      <c r="AG70" s="2" t="e">
        <f t="array" ref="AG70">IF(INDEX(Data!BO:BO,$B70)=0,#N/A,INDEX(Data!BO:BO,$B70)-Data!BO$2+INDEX($A70:AF70,,MAX(ISNUMBER($D70:AF70)*COLUMN($D70:AF70))))</f>
        <v>#N/A</v>
      </c>
      <c r="AH70" s="2" t="e">
        <f t="array" ref="AH70">IF(INDEX(Data!BP:BP,$B70)=0,#N/A,INDEX(Data!BP:BP,$B70)-Data!BP$2+INDEX($A70:AG70,,MAX(ISNUMBER($D70:AG70)*COLUMN($D70:AG70))))</f>
        <v>#N/A</v>
      </c>
      <c r="AI70" s="2" t="e">
        <f t="array" ref="AI70">IF(INDEX(Data!BQ:BQ,$B70)=0,#N/A,INDEX(Data!BQ:BQ,$B70)-Data!BQ$2+INDEX($A70:AH70,,MAX(ISNUMBER($D70:AH70)*COLUMN($D70:AH70))))</f>
        <v>#N/A</v>
      </c>
      <c r="AJ70" s="2" t="e">
        <f t="array" ref="AJ70">IF(INDEX(Data!BR:BR,$B70)=0,#N/A,INDEX(Data!BR:BR,$B70)-Data!BR$2+INDEX($A70:AI70,,MAX(ISNUMBER($D70:AI70)*COLUMN($D70:AI70))))</f>
        <v>#N/A</v>
      </c>
      <c r="AK70" s="2" t="e">
        <f t="array" ref="AK70">IF(INDEX(Data!BS:BS,$B70)=0,#N/A,INDEX(Data!BS:BS,$B70)-Data!BS$2+INDEX($A70:AJ70,,MAX(ISNUMBER($D70:AJ70)*COLUMN($D70:AJ70))))</f>
        <v>#N/A</v>
      </c>
      <c r="AL70" s="2" t="e">
        <f t="array" ref="AL70">IF(INDEX(Data!BT:BT,$B70)=0,#N/A,INDEX(Data!BT:BT,$B70)-Data!BT$2+INDEX($A70:AK70,,MAX(ISNUMBER($D70:AK70)*COLUMN($D70:AK70))))</f>
        <v>#N/A</v>
      </c>
      <c r="AM70" s="2" t="e">
        <f t="array" ref="AM70">IF(INDEX(Data!BU:BU,$B70)=0,#N/A,INDEX(Data!BU:BU,$B70)-Data!BU$2+INDEX($A70:AL70,,MAX(ISNUMBER($D70:AL70)*COLUMN($D70:AL70))))</f>
        <v>#N/A</v>
      </c>
      <c r="AN70" s="2" t="e">
        <f t="array" ref="AN70">IF(INDEX(Data!BV:BV,$B70)=0,#N/A,INDEX(Data!BV:BV,$B70)-Data!BV$2+INDEX($A70:AM70,,MAX(ISNUMBER($D70:AM70)*COLUMN($D70:AM70))))</f>
        <v>#N/A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>
        <f>Data!AJ139</f>
        <v>0</v>
      </c>
      <c r="B71" s="2" t="e">
        <f>MATCH(A71,Data!AJ:AJ,0)</f>
        <v>#N/A</v>
      </c>
      <c r="C71" s="2" t="e">
        <f ca="1">COUNTIF(OFFSET(Data!$AM$1:$DC$71,B71-1,0,1),"&gt;0")</f>
        <v>#N/A</v>
      </c>
      <c r="D71" s="2">
        <v>0</v>
      </c>
      <c r="E71" s="2" t="e">
        <f t="array" ref="E71">IF(INDEX(Data!AM:AM,$B71)=0,#N/A,INDEX(Data!AM:AM,$B71)-Data!AM$2+INDEX($A71:D71,,MAX(ISNUMBER($D71:D71)*COLUMN($D71:D71))))</f>
        <v>#N/A</v>
      </c>
      <c r="F71" s="2" t="e">
        <f t="array" ref="F71">IF(INDEX(Data!AN:AN,$B71)=0,#N/A,INDEX(Data!AN:AN,$B71)-Data!AN$2+INDEX($A71:E71,,MAX(ISNUMBER($D71:E71)*COLUMN($D71:E71))))</f>
        <v>#N/A</v>
      </c>
      <c r="G71" s="2" t="e">
        <f t="array" ref="G71">IF(INDEX(Data!AO:AO,$B71)=0,#N/A,INDEX(Data!AO:AO,$B71)-Data!AO$2+INDEX($A71:F71,,MAX(ISNUMBER($D71:F71)*COLUMN($D71:F71))))</f>
        <v>#N/A</v>
      </c>
      <c r="H71" s="2" t="e">
        <f t="array" ref="H71">IF(INDEX(Data!AP:AP,$B71)=0,#N/A,INDEX(Data!AP:AP,$B71)-Data!AP$2+INDEX($A71:G71,,MAX(ISNUMBER($D71:G71)*COLUMN($D71:G71))))</f>
        <v>#N/A</v>
      </c>
      <c r="I71" s="2" t="e">
        <f t="array" ref="I71">IF(INDEX(Data!AQ:AQ,$B71)=0,#N/A,INDEX(Data!AQ:AQ,$B71)-Data!AQ$2+INDEX($A71:H71,,MAX(ISNUMBER($D71:H71)*COLUMN($D71:H71))))</f>
        <v>#N/A</v>
      </c>
      <c r="J71" s="2" t="e">
        <f t="array" ref="J71">IF(INDEX(Data!AR:AR,$B71)=0,#N/A,INDEX(Data!AR:AR,$B71)-Data!AR$2+INDEX($A71:I71,,MAX(ISNUMBER($D71:I71)*COLUMN($D71:I71))))</f>
        <v>#N/A</v>
      </c>
      <c r="K71" s="2" t="e">
        <f t="array" ref="K71">IF(INDEX(Data!AS:AS,$B71)=0,#N/A,INDEX(Data!AS:AS,$B71)-Data!AS$2+INDEX($A71:J71,,MAX(ISNUMBER($D71:J71)*COLUMN($D71:J71))))</f>
        <v>#N/A</v>
      </c>
      <c r="L71" s="2" t="e">
        <f t="array" ref="L71">IF(INDEX(Data!AT:AT,$B71)=0,#N/A,INDEX(Data!AT:AT,$B71)-Data!AT$2+INDEX($A71:K71,,MAX(ISNUMBER($D71:K71)*COLUMN($D71:K71))))</f>
        <v>#N/A</v>
      </c>
      <c r="M71" s="2" t="e">
        <f t="array" ref="M71">IF(INDEX(Data!AU:AU,$B71)=0,#N/A,INDEX(Data!AU:AU,$B71)-Data!AU$2+INDEX($A71:L71,,MAX(ISNUMBER($D71:L71)*COLUMN($D71:L71))))</f>
        <v>#N/A</v>
      </c>
      <c r="N71" s="2" t="e">
        <f t="array" ref="N71">IF(INDEX(Data!AV:AV,$B71)=0,#N/A,INDEX(Data!AV:AV,$B71)-Data!AV$2+INDEX($A71:M71,,MAX(ISNUMBER($D71:M71)*COLUMN($D71:M71))))</f>
        <v>#N/A</v>
      </c>
      <c r="O71" s="2" t="e">
        <f t="array" ref="O71">IF(INDEX(Data!AW:AW,$B71)=0,#N/A,INDEX(Data!AW:AW,$B71)-Data!AW$2+INDEX($A71:N71,,MAX(ISNUMBER($D71:N71)*COLUMN($D71:N71))))</f>
        <v>#N/A</v>
      </c>
      <c r="P71" s="2" t="e">
        <f t="array" ref="P71">IF(INDEX(Data!AX:AX,$B71)=0,#N/A,INDEX(Data!AX:AX,$B71)-Data!AX$2+INDEX($A71:O71,,MAX(ISNUMBER($D71:O71)*COLUMN($D71:O71))))</f>
        <v>#N/A</v>
      </c>
      <c r="Q71" s="2" t="e">
        <f t="array" ref="Q71">IF(INDEX(Data!AY:AY,$B71)=0,#N/A,INDEX(Data!AY:AY,$B71)-Data!AY$2+INDEX($A71:P71,,MAX(ISNUMBER($D71:P71)*COLUMN($D71:P71))))</f>
        <v>#N/A</v>
      </c>
      <c r="R71" s="2" t="e">
        <f t="array" ref="R71">IF(INDEX(Data!AZ:AZ,$B71)=0,#N/A,INDEX(Data!AZ:AZ,$B71)-Data!AZ$2+INDEX($A71:Q71,,MAX(ISNUMBER($D71:Q71)*COLUMN($D71:Q71))))</f>
        <v>#N/A</v>
      </c>
      <c r="S71" s="2" t="e">
        <f t="array" ref="S71">IF(INDEX(Data!BA:BA,$B71)=0,#N/A,INDEX(Data!BA:BA,$B71)-Data!BA$2+INDEX($A71:R71,,MAX(ISNUMBER($D71:R71)*COLUMN($D71:R71))))</f>
        <v>#N/A</v>
      </c>
      <c r="T71" s="2" t="e">
        <f t="array" ref="T71">IF(INDEX(Data!BB:BB,$B71)=0,#N/A,INDEX(Data!BB:BB,$B71)-Data!BB$2+INDEX($A71:S71,,MAX(ISNUMBER($D71:S71)*COLUMN($D71:S71))))</f>
        <v>#N/A</v>
      </c>
      <c r="U71" s="2" t="e">
        <f t="array" ref="U71">IF(INDEX(Data!BC:BC,$B71)=0,#N/A,INDEX(Data!BC:BC,$B71)-Data!BC$2+INDEX($A71:T71,,MAX(ISNUMBER($D71:T71)*COLUMN($D71:T71))))</f>
        <v>#N/A</v>
      </c>
      <c r="V71" s="2" t="e">
        <f t="array" ref="V71">IF(INDEX(Data!BD:BD,$B71)=0,#N/A,INDEX(Data!BD:BD,$B71)-Data!BD$2+INDEX($A71:U71,,MAX(ISNUMBER($D71:U71)*COLUMN($D71:U71))))</f>
        <v>#N/A</v>
      </c>
      <c r="W71" s="2" t="e">
        <f t="array" ref="W71">IF(INDEX(Data!BE:BE,$B71)=0,#N/A,INDEX(Data!BE:BE,$B71)-Data!BE$2+INDEX($A71:V71,,MAX(ISNUMBER($D71:V71)*COLUMN($D71:V71))))</f>
        <v>#N/A</v>
      </c>
      <c r="X71" s="2" t="e">
        <f t="array" ref="X71">IF(INDEX(Data!BF:BF,$B71)=0,#N/A,INDEX(Data!BF:BF,$B71)-Data!BF$2+INDEX($A71:W71,,MAX(ISNUMBER($D71:W71)*COLUMN($D71:W71))))</f>
        <v>#N/A</v>
      </c>
      <c r="Y71" s="2" t="e">
        <f t="array" ref="Y71">IF(INDEX(Data!BG:BG,$B71)=0,#N/A,INDEX(Data!BG:BG,$B71)-Data!BG$2+INDEX($A71:X71,,MAX(ISNUMBER($D71:X71)*COLUMN($D71:X71))))</f>
        <v>#N/A</v>
      </c>
      <c r="Z71" s="2" t="e">
        <f t="array" ref="Z71">IF(INDEX(Data!BH:BH,$B71)=0,#N/A,INDEX(Data!BH:BH,$B71)-Data!BH$2+INDEX($A71:Y71,,MAX(ISNUMBER($D71:Y71)*COLUMN($D71:Y71))))</f>
        <v>#N/A</v>
      </c>
      <c r="AA71" s="2" t="e">
        <f t="array" ref="AA71">IF(INDEX(Data!BI:BI,$B71)=0,#N/A,INDEX(Data!BI:BI,$B71)-Data!BI$2+INDEX($A71:Z71,,MAX(ISNUMBER($D71:Z71)*COLUMN($D71:Z71))))</f>
        <v>#N/A</v>
      </c>
      <c r="AB71" s="2" t="e">
        <f t="array" ref="AB71">IF(INDEX(Data!BJ:BJ,$B71)=0,#N/A,INDEX(Data!BJ:BJ,$B71)-Data!BJ$2+INDEX($A71:AA71,,MAX(ISNUMBER($D71:AA71)*COLUMN($D71:AA71))))</f>
        <v>#N/A</v>
      </c>
      <c r="AC71" s="2" t="e">
        <f t="array" ref="AC71">IF(INDEX(Data!BK:BK,$B71)=0,#N/A,INDEX(Data!BK:BK,$B71)-Data!BK$2+INDEX($A71:AB71,,MAX(ISNUMBER($D71:AB71)*COLUMN($D71:AB71))))</f>
        <v>#N/A</v>
      </c>
      <c r="AD71" s="2" t="e">
        <f t="array" ref="AD71">IF(INDEX(Data!BL:BL,$B71)=0,#N/A,INDEX(Data!BL:BL,$B71)-Data!BL$2+INDEX($A71:AC71,,MAX(ISNUMBER($D71:AC71)*COLUMN($D71:AC71))))</f>
        <v>#N/A</v>
      </c>
      <c r="AE71" s="2" t="e">
        <f t="array" ref="AE71">IF(INDEX(Data!BM:BM,$B71)=0,#N/A,INDEX(Data!BM:BM,$B71)-Data!BM$2+INDEX($A71:AD71,,MAX(ISNUMBER($D71:AD71)*COLUMN($D71:AD71))))</f>
        <v>#N/A</v>
      </c>
      <c r="AF71" s="2" t="e">
        <f t="array" ref="AF71">IF(INDEX(Data!BN:BN,$B71)=0,#N/A,INDEX(Data!BN:BN,$B71)-Data!BN$2+INDEX($A71:AE71,,MAX(ISNUMBER($D71:AE71)*COLUMN($D71:AE71))))</f>
        <v>#N/A</v>
      </c>
      <c r="AG71" s="2" t="e">
        <f t="array" ref="AG71">IF(INDEX(Data!BO:BO,$B71)=0,#N/A,INDEX(Data!BO:BO,$B71)-Data!BO$2+INDEX($A71:AF71,,MAX(ISNUMBER($D71:AF71)*COLUMN($D71:AF71))))</f>
        <v>#N/A</v>
      </c>
      <c r="AH71" s="2" t="e">
        <f t="array" ref="AH71">IF(INDEX(Data!BP:BP,$B71)=0,#N/A,INDEX(Data!BP:BP,$B71)-Data!BP$2+INDEX($A71:AG71,,MAX(ISNUMBER($D71:AG71)*COLUMN($D71:AG71))))</f>
        <v>#N/A</v>
      </c>
      <c r="AI71" s="2" t="e">
        <f t="array" ref="AI71">IF(INDEX(Data!BQ:BQ,$B71)=0,#N/A,INDEX(Data!BQ:BQ,$B71)-Data!BQ$2+INDEX($A71:AH71,,MAX(ISNUMBER($D71:AH71)*COLUMN($D71:AH71))))</f>
        <v>#N/A</v>
      </c>
      <c r="AJ71" s="2" t="e">
        <f t="array" ref="AJ71">IF(INDEX(Data!BR:BR,$B71)=0,#N/A,INDEX(Data!BR:BR,$B71)-Data!BR$2+INDEX($A71:AI71,,MAX(ISNUMBER($D71:AI71)*COLUMN($D71:AI71))))</f>
        <v>#N/A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 t="e">
        <f t="array" ref="AO71">IF(INDEX(Data!BW:BW,$B71)=0,#N/A,INDEX(Data!BW:BW,$B71)-Data!BW$2+INDEX($A71:AN71,,MAX(ISNUMBER($D71:AN71)*COLUMN($D71:AN71))))</f>
        <v>#N/A</v>
      </c>
      <c r="AP71" s="2" t="e">
        <f t="array" ref="AP71">IF(INDEX(Data!BX:BX,$B71)=0,#N/A,INDEX(Data!BX:BX,$B71)-Data!BX$2+INDEX($A71:AO71,,MAX(ISNUMBER($D71:AO71)*COLUMN($D71:AO71))))</f>
        <v>#N/A</v>
      </c>
      <c r="AQ71" s="2" t="e">
        <f t="array" ref="AQ71">IF(INDEX(Data!BY:BY,$B71)=0,#N/A,INDEX(Data!BY:BY,$B71)-Data!BY$2+INDEX($A71:AP71,,MAX(ISNUMBER($D71:AP71)*COLUMN($D71:AP71))))</f>
        <v>#N/A</v>
      </c>
      <c r="AR71" s="2" t="e">
        <f t="array" ref="AR71">IF(INDEX(Data!BZ:BZ,$B71)=0,#N/A,INDEX(Data!BZ:BZ,$B71)-Data!BZ$2+INDEX($A71:AQ71,,MAX(ISNUMBER($D71:AQ71)*COLUMN($D71:AQ71))))</f>
        <v>#N/A</v>
      </c>
      <c r="AS71" s="2" t="e">
        <f t="array" ref="AS71">IF(INDEX(Data!CA:CA,$B71)=0,#N/A,INDEX(Data!CA:CA,$B71)-Data!CA$2+INDEX($A71:AR71,,MAX(ISNUMBER($D71:AR71)*COLUMN($D71:AR71))))</f>
        <v>#N/A</v>
      </c>
      <c r="AT71" s="2" t="e">
        <f t="array" ref="AT71">IF(INDEX(Data!CB:CB,$B71)=0,#N/A,INDEX(Data!CB:CB,$B71)-Data!CB$2+INDEX($A71:AS71,,MAX(ISNUMBER($D71:AS71)*COLUMN($D71:AS71))))</f>
        <v>#N/A</v>
      </c>
      <c r="AU71" s="2" t="e">
        <f t="array" ref="AU71">IF(INDEX(Data!CC:CC,$B71)=0,#N/A,INDEX(Data!CC:CC,$B71)-Data!CC$2+INDEX($A71:AT71,,MAX(ISNUMBER($D71:AT71)*COLUMN($D71:AT71))))</f>
        <v>#N/A</v>
      </c>
      <c r="AV71" s="2" t="e">
        <f t="array" ref="AV71">IF(INDEX(Data!CD:CD,$B71)=0,#N/A,INDEX(Data!CD:CD,$B71)-Data!CD$2+INDEX($A71:AU71,,MAX(ISNUMBER($D71:AU71)*COLUMN($D71:AU71))))</f>
        <v>#N/A</v>
      </c>
      <c r="AW71" s="2" t="e">
        <f t="array" ref="AW71">IF(INDEX(Data!CE:CE,$B71)=0,#N/A,INDEX(Data!CE:CE,$B71)-Data!CE$2+INDEX($A71:AV71,,MAX(ISNUMBER($D71:AV71)*COLUMN($D71:AV71))))</f>
        <v>#N/A</v>
      </c>
      <c r="AX71" s="2" t="e">
        <f t="array" ref="AX71">IF(INDEX(Data!CF:CF,$B71)=0,#N/A,INDEX(Data!CF:CF,$B71)-Data!CF$2+INDEX($A71:AW71,,MAX(ISNUMBER($D71:AW71)*COLUMN($D71:AW71))))</f>
        <v>#N/A</v>
      </c>
      <c r="AY71" s="2" t="e">
        <f t="array" ref="AY71">IF(INDEX(Data!CG:CG,$B71)=0,#N/A,INDEX(Data!CG:CG,$B71)-Data!CG$2+INDEX($A71:AX71,,MAX(ISNUMBER($D71:AX71)*COLUMN($D71:AX71))))</f>
        <v>#N/A</v>
      </c>
      <c r="AZ71" s="2" t="e">
        <f t="array" ref="AZ71">IF(INDEX(Data!CH:CH,$B71)=0,#N/A,INDEX(Data!CH:CH,$B71)-Data!CH$2+INDEX($A71:AY71,,MAX(ISNUMBER($D71:AY71)*COLUMN($D71:AY71))))</f>
        <v>#N/A</v>
      </c>
      <c r="BA71" s="2" t="e">
        <f t="array" ref="BA71">IF(INDEX(Data!CI:CI,$B71)=0,#N/A,INDEX(Data!CI:CI,$B71)-Data!CI$2+INDEX($A71:AZ71,,MAX(ISNUMBER($D71:AZ71)*COLUMN($D71:AZ71))))</f>
        <v>#N/A</v>
      </c>
      <c r="BB71" s="2" t="e">
        <f t="array" ref="BB71">IF(INDEX(Data!CJ:CJ,$B71)=0,#N/A,INDEX(Data!CJ:CJ,$B71)-Data!CJ$2+INDEX($A71:BA71,,MAX(ISNUMBER($D71:BA71)*COLUMN($D71:BA71))))</f>
        <v>#N/A</v>
      </c>
      <c r="BC71" s="2" t="e">
        <f t="array" ref="BC71">IF(INDEX(Data!CK:CK,$B71)=0,#N/A,INDEX(Data!CK:CK,$B71)-Data!CK$2+INDEX($A71:BB71,,MAX(ISNUMBER($D71:BB71)*COLUMN($D71:BB71))))</f>
        <v>#N/A</v>
      </c>
      <c r="BD71" s="2" t="e">
        <f t="array" ref="BD71">IF(INDEX(Data!CL:CL,$B71)=0,#N/A,INDEX(Data!CL:CL,$B71)-Data!CL$2+INDEX($A71:BC71,,MAX(ISNUMBER($D71:BC71)*COLUMN($D71:BC71))))</f>
        <v>#N/A</v>
      </c>
      <c r="BE71" s="2" t="e">
        <f t="array" ref="BE71">IF(INDEX(Data!CM:CM,$B71)=0,#N/A,INDEX(Data!CM:CM,$B71)-Data!CM$2+INDEX($A71:BD71,,MAX(ISNUMBER($D71:BD71)*COLUMN($D71:BD71))))</f>
        <v>#N/A</v>
      </c>
      <c r="BF71" s="2" t="e">
        <f t="array" ref="BF71">IF(INDEX(Data!CN:CN,$B71)=0,#N/A,INDEX(Data!CN:CN,$B71)-Data!CN$2+INDEX($A71:BE71,,MAX(ISNUMBER($D71:BE71)*COLUMN($D71:BE71))))</f>
        <v>#N/A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>
        <f>Data!AJ140</f>
        <v>0</v>
      </c>
      <c r="B72" s="2" t="e">
        <f>MATCH(A72,Data!AJ:AJ,0)</f>
        <v>#N/A</v>
      </c>
      <c r="C72" s="2" t="e">
        <f ca="1">COUNTIF(OFFSET(Data!$AM$1:$DC$71,B72-1,0,1),"&gt;0")</f>
        <v>#N/A</v>
      </c>
      <c r="D72" s="2">
        <v>0</v>
      </c>
      <c r="E72" s="2" t="e">
        <f t="array" ref="E72">IF(INDEX(Data!AM:AM,$B72)=0,#N/A,INDEX(Data!AM:AM,$B72)-Data!AM$2+INDEX($A72:D72,,MAX(ISNUMBER($D72:D72)*COLUMN($D72:D72))))</f>
        <v>#N/A</v>
      </c>
      <c r="F72" s="2" t="e">
        <f t="array" ref="F72">IF(INDEX(Data!AN:AN,$B72)=0,#N/A,INDEX(Data!AN:AN,$B72)-Data!AN$2+INDEX($A72:E72,,MAX(ISNUMBER($D72:E72)*COLUMN($D72:E72))))</f>
        <v>#N/A</v>
      </c>
      <c r="G72" s="2" t="e">
        <f t="array" ref="G72">IF(INDEX(Data!AO:AO,$B72)=0,#N/A,INDEX(Data!AO:AO,$B72)-Data!AO$2+INDEX($A72:F72,,MAX(ISNUMBER($D72:F72)*COLUMN($D72:F72))))</f>
        <v>#N/A</v>
      </c>
      <c r="H72" s="2" t="e">
        <f t="array" ref="H72">IF(INDEX(Data!AP:AP,$B72)=0,#N/A,INDEX(Data!AP:AP,$B72)-Data!AP$2+INDEX($A72:G72,,MAX(ISNUMBER($D72:G72)*COLUMN($D72:G72))))</f>
        <v>#N/A</v>
      </c>
      <c r="I72" s="2" t="e">
        <f t="array" ref="I72">IF(INDEX(Data!AQ:AQ,$B72)=0,#N/A,INDEX(Data!AQ:AQ,$B72)-Data!AQ$2+INDEX($A72:H72,,MAX(ISNUMBER($D72:H72)*COLUMN($D72:H72))))</f>
        <v>#N/A</v>
      </c>
      <c r="J72" s="2" t="e">
        <f t="array" ref="J72">IF(INDEX(Data!AR:AR,$B72)=0,#N/A,INDEX(Data!AR:AR,$B72)-Data!AR$2+INDEX($A72:I72,,MAX(ISNUMBER($D72:I72)*COLUMN($D72:I72))))</f>
        <v>#N/A</v>
      </c>
      <c r="K72" s="2" t="e">
        <f t="array" ref="K72">IF(INDEX(Data!AS:AS,$B72)=0,#N/A,INDEX(Data!AS:AS,$B72)-Data!AS$2+INDEX($A72:J72,,MAX(ISNUMBER($D72:J72)*COLUMN($D72:J72))))</f>
        <v>#N/A</v>
      </c>
      <c r="L72" s="2" t="e">
        <f t="array" ref="L72">IF(INDEX(Data!AT:AT,$B72)=0,#N/A,INDEX(Data!AT:AT,$B72)-Data!AT$2+INDEX($A72:K72,,MAX(ISNUMBER($D72:K72)*COLUMN($D72:K72))))</f>
        <v>#N/A</v>
      </c>
      <c r="M72" s="2" t="e">
        <f t="array" ref="M72">IF(INDEX(Data!AU:AU,$B72)=0,#N/A,INDEX(Data!AU:AU,$B72)-Data!AU$2+INDEX($A72:L72,,MAX(ISNUMBER($D72:L72)*COLUMN($D72:L72))))</f>
        <v>#N/A</v>
      </c>
      <c r="N72" s="2" t="e">
        <f t="array" ref="N72">IF(INDEX(Data!AV:AV,$B72)=0,#N/A,INDEX(Data!AV:AV,$B72)-Data!AV$2+INDEX($A72:M72,,MAX(ISNUMBER($D72:M72)*COLUMN($D72:M72))))</f>
        <v>#N/A</v>
      </c>
      <c r="O72" s="2" t="e">
        <f t="array" ref="O72">IF(INDEX(Data!AW:AW,$B72)=0,#N/A,INDEX(Data!AW:AW,$B72)-Data!AW$2+INDEX($A72:N72,,MAX(ISNUMBER($D72:N72)*COLUMN($D72:N72))))</f>
        <v>#N/A</v>
      </c>
      <c r="P72" s="2" t="e">
        <f t="array" ref="P72">IF(INDEX(Data!AX:AX,$B72)=0,#N/A,INDEX(Data!AX:AX,$B72)-Data!AX$2+INDEX($A72:O72,,MAX(ISNUMBER($D72:O72)*COLUMN($D72:O72))))</f>
        <v>#N/A</v>
      </c>
      <c r="Q72" s="2" t="e">
        <f t="array" ref="Q72">IF(INDEX(Data!AY:AY,$B72)=0,#N/A,INDEX(Data!AY:AY,$B72)-Data!AY$2+INDEX($A72:P72,,MAX(ISNUMBER($D72:P72)*COLUMN($D72:P72))))</f>
        <v>#N/A</v>
      </c>
      <c r="R72" s="2" t="e">
        <f t="array" ref="R72">IF(INDEX(Data!AZ:AZ,$B72)=0,#N/A,INDEX(Data!AZ:AZ,$B72)-Data!AZ$2+INDEX($A72:Q72,,MAX(ISNUMBER($D72:Q72)*COLUMN($D72:Q72))))</f>
        <v>#N/A</v>
      </c>
      <c r="S72" s="2" t="e">
        <f t="array" ref="S72">IF(INDEX(Data!BA:BA,$B72)=0,#N/A,INDEX(Data!BA:BA,$B72)-Data!BA$2+INDEX($A72:R72,,MAX(ISNUMBER($D72:R72)*COLUMN($D72:R72))))</f>
        <v>#N/A</v>
      </c>
      <c r="T72" s="2" t="e">
        <f t="array" ref="T72">IF(INDEX(Data!BB:BB,$B72)=0,#N/A,INDEX(Data!BB:BB,$B72)-Data!BB$2+INDEX($A72:S72,,MAX(ISNUMBER($D72:S72)*COLUMN($D72:S72))))</f>
        <v>#N/A</v>
      </c>
      <c r="U72" s="2" t="e">
        <f t="array" ref="U72">IF(INDEX(Data!BC:BC,$B72)=0,#N/A,INDEX(Data!BC:BC,$B72)-Data!BC$2+INDEX($A72:T72,,MAX(ISNUMBER($D72:T72)*COLUMN($D72:T72))))</f>
        <v>#N/A</v>
      </c>
      <c r="V72" s="2" t="e">
        <f t="array" ref="V72">IF(INDEX(Data!BD:BD,$B72)=0,#N/A,INDEX(Data!BD:BD,$B72)-Data!BD$2+INDEX($A72:U72,,MAX(ISNUMBER($D72:U72)*COLUMN($D72:U72))))</f>
        <v>#N/A</v>
      </c>
      <c r="W72" s="2" t="e">
        <f t="array" ref="W72">IF(INDEX(Data!BE:BE,$B72)=0,#N/A,INDEX(Data!BE:BE,$B72)-Data!BE$2+INDEX($A72:V72,,MAX(ISNUMBER($D72:V72)*COLUMN($D72:V72))))</f>
        <v>#N/A</v>
      </c>
      <c r="X72" s="2" t="e">
        <f t="array" ref="X72">IF(INDEX(Data!BF:BF,$B72)=0,#N/A,INDEX(Data!BF:BF,$B72)-Data!BF$2+INDEX($A72:W72,,MAX(ISNUMBER($D72:W72)*COLUMN($D72:W72))))</f>
        <v>#N/A</v>
      </c>
      <c r="Y72" s="2" t="e">
        <f t="array" ref="Y72">IF(INDEX(Data!BG:BG,$B72)=0,#N/A,INDEX(Data!BG:BG,$B72)-Data!BG$2+INDEX($A72:X72,,MAX(ISNUMBER($D72:X72)*COLUMN($D72:X72))))</f>
        <v>#N/A</v>
      </c>
      <c r="Z72" s="2" t="e">
        <f t="array" ref="Z72">IF(INDEX(Data!BH:BH,$B72)=0,#N/A,INDEX(Data!BH:BH,$B72)-Data!BH$2+INDEX($A72:Y72,,MAX(ISNUMBER($D72:Y72)*COLUMN($D72:Y72))))</f>
        <v>#N/A</v>
      </c>
      <c r="AA72" s="2" t="e">
        <f t="array" ref="AA72">IF(INDEX(Data!BI:BI,$B72)=0,#N/A,INDEX(Data!BI:BI,$B72)-Data!BI$2+INDEX($A72:Z72,,MAX(ISNUMBER($D72:Z72)*COLUMN($D72:Z72))))</f>
        <v>#N/A</v>
      </c>
      <c r="AB72" s="2" t="e">
        <f t="array" ref="AB72">IF(INDEX(Data!BJ:BJ,$B72)=0,#N/A,INDEX(Data!BJ:BJ,$B72)-Data!BJ$2+INDEX($A72:AA72,,MAX(ISNUMBER($D72:AA72)*COLUMN($D72:AA72))))</f>
        <v>#N/A</v>
      </c>
      <c r="AC72" s="2" t="e">
        <f t="array" ref="AC72">IF(INDEX(Data!BK:BK,$B72)=0,#N/A,INDEX(Data!BK:BK,$B72)-Data!BK$2+INDEX($A72:AB72,,MAX(ISNUMBER($D72:AB72)*COLUMN($D72:AB72))))</f>
        <v>#N/A</v>
      </c>
      <c r="AD72" s="2" t="e">
        <f t="array" ref="AD72">IF(INDEX(Data!BL:BL,$B72)=0,#N/A,INDEX(Data!BL:BL,$B72)-Data!BL$2+INDEX($A72:AC72,,MAX(ISNUMBER($D72:AC72)*COLUMN($D72:AC72))))</f>
        <v>#N/A</v>
      </c>
      <c r="AE72" s="2" t="e">
        <f t="array" ref="AE72">IF(INDEX(Data!BM:BM,$B72)=0,#N/A,INDEX(Data!BM:BM,$B72)-Data!BM$2+INDEX($A72:AD72,,MAX(ISNUMBER($D72:AD72)*COLUMN($D72:AD72))))</f>
        <v>#N/A</v>
      </c>
      <c r="AF72" s="2" t="e">
        <f t="array" ref="AF72">IF(INDEX(Data!BN:BN,$B72)=0,#N/A,INDEX(Data!BN:BN,$B72)-Data!BN$2+INDEX($A72:AE72,,MAX(ISNUMBER($D72:AE72)*COLUMN($D72:AE72))))</f>
        <v>#N/A</v>
      </c>
      <c r="AG72" s="2" t="e">
        <f t="array" ref="AG72">IF(INDEX(Data!BO:BO,$B72)=0,#N/A,INDEX(Data!BO:BO,$B72)-Data!BO$2+INDEX($A72:AF72,,MAX(ISNUMBER($D72:AF72)*COLUMN($D72:AF72))))</f>
        <v>#N/A</v>
      </c>
      <c r="AH72" s="2" t="e">
        <f t="array" ref="AH72">IF(INDEX(Data!BP:BP,$B72)=0,#N/A,INDEX(Data!BP:BP,$B72)-Data!BP$2+INDEX($A72:AG72,,MAX(ISNUMBER($D72:AG72)*COLUMN($D72:AG72))))</f>
        <v>#N/A</v>
      </c>
      <c r="AI72" s="2" t="e">
        <f t="array" ref="AI72">IF(INDEX(Data!BQ:BQ,$B72)=0,#N/A,INDEX(Data!BQ:BQ,$B72)-Data!BQ$2+INDEX($A72:AH72,,MAX(ISNUMBER($D72:AH72)*COLUMN($D72:AH72))))</f>
        <v>#N/A</v>
      </c>
      <c r="AJ72" s="2" t="e">
        <f t="array" ref="AJ72">IF(INDEX(Data!BR:BR,$B72)=0,#N/A,INDEX(Data!BR:BR,$B72)-Data!BR$2+INDEX($A72:AI72,,MAX(ISNUMBER($D72:AI72)*COLUMN($D72:AI72))))</f>
        <v>#N/A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 t="e">
        <f t="array" ref="AO72">IF(INDEX(Data!BW:BW,$B72)=0,#N/A,INDEX(Data!BW:BW,$B72)-Data!BW$2+INDEX($A72:AN72,,MAX(ISNUMBER($D72:AN72)*COLUMN($D72:AN72))))</f>
        <v>#N/A</v>
      </c>
      <c r="AP72" s="2" t="e">
        <f t="array" ref="AP72">IF(INDEX(Data!BX:BX,$B72)=0,#N/A,INDEX(Data!BX:BX,$B72)-Data!BX$2+INDEX($A72:AO72,,MAX(ISNUMBER($D72:AO72)*COLUMN($D72:AO72))))</f>
        <v>#N/A</v>
      </c>
      <c r="AQ72" s="2" t="e">
        <f t="array" ref="AQ72">IF(INDEX(Data!BY:BY,$B72)=0,#N/A,INDEX(Data!BY:BY,$B72)-Data!BY$2+INDEX($A72:AP72,,MAX(ISNUMBER($D72:AP72)*COLUMN($D72:AP72))))</f>
        <v>#N/A</v>
      </c>
      <c r="AR72" s="2" t="e">
        <f t="array" ref="AR72">IF(INDEX(Data!BZ:BZ,$B72)=0,#N/A,INDEX(Data!BZ:BZ,$B72)-Data!BZ$2+INDEX($A72:AQ72,,MAX(ISNUMBER($D72:AQ72)*COLUMN($D72:AQ72))))</f>
        <v>#N/A</v>
      </c>
      <c r="AS72" s="2" t="e">
        <f t="array" ref="AS72">IF(INDEX(Data!CA:CA,$B72)=0,#N/A,INDEX(Data!CA:CA,$B72)-Data!CA$2+INDEX($A72:AR72,,MAX(ISNUMBER($D72:AR72)*COLUMN($D72:AR72))))</f>
        <v>#N/A</v>
      </c>
      <c r="AT72" s="2" t="e">
        <f t="array" ref="AT72">IF(INDEX(Data!CB:CB,$B72)=0,#N/A,INDEX(Data!CB:CB,$B72)-Data!CB$2+INDEX($A72:AS72,,MAX(ISNUMBER($D72:AS72)*COLUMN($D72:AS72))))</f>
        <v>#N/A</v>
      </c>
      <c r="AU72" s="2" t="e">
        <f t="array" ref="AU72">IF(INDEX(Data!CC:CC,$B72)=0,#N/A,INDEX(Data!CC:CC,$B72)-Data!CC$2+INDEX($A72:AT72,,MAX(ISNUMBER($D72:AT72)*COLUMN($D72:AT72))))</f>
        <v>#N/A</v>
      </c>
      <c r="AV72" s="2" t="e">
        <f t="array" ref="AV72">IF(INDEX(Data!CD:CD,$B72)=0,#N/A,INDEX(Data!CD:CD,$B72)-Data!CD$2+INDEX($A72:AU72,,MAX(ISNUMBER($D72:AU72)*COLUMN($D72:AU72))))</f>
        <v>#N/A</v>
      </c>
      <c r="AW72" s="2" t="e">
        <f t="array" ref="AW72">IF(INDEX(Data!CE:CE,$B72)=0,#N/A,INDEX(Data!CE:CE,$B72)-Data!CE$2+INDEX($A72:AV72,,MAX(ISNUMBER($D72:AV72)*COLUMN($D72:AV72))))</f>
        <v>#N/A</v>
      </c>
      <c r="AX72" s="2" t="e">
        <f t="array" ref="AX72">IF(INDEX(Data!CF:CF,$B72)=0,#N/A,INDEX(Data!CF:CF,$B72)-Data!CF$2+INDEX($A72:AW72,,MAX(ISNUMBER($D72:AW72)*COLUMN($D72:AW72))))</f>
        <v>#N/A</v>
      </c>
      <c r="AY72" s="2" t="e">
        <f t="array" ref="AY72">IF(INDEX(Data!CG:CG,$B72)=0,#N/A,INDEX(Data!CG:CG,$B72)-Data!CG$2+INDEX($A72:AX72,,MAX(ISNUMBER($D72:AX72)*COLUMN($D72:AX72))))</f>
        <v>#N/A</v>
      </c>
      <c r="AZ72" s="2" t="e">
        <f t="array" ref="AZ72">IF(INDEX(Data!CH:CH,$B72)=0,#N/A,INDEX(Data!CH:CH,$B72)-Data!CH$2+INDEX($A72:AY72,,MAX(ISNUMBER($D72:AY72)*COLUMN($D72:AY72))))</f>
        <v>#N/A</v>
      </c>
      <c r="BA72" s="2" t="e">
        <f t="array" ref="BA72">IF(INDEX(Data!CI:CI,$B72)=0,#N/A,INDEX(Data!CI:CI,$B72)-Data!CI$2+INDEX($A72:AZ72,,MAX(ISNUMBER($D72:AZ72)*COLUMN($D72:AZ72))))</f>
        <v>#N/A</v>
      </c>
      <c r="BB72" s="2" t="e">
        <f t="array" ref="BB72">IF(INDEX(Data!CJ:CJ,$B72)=0,#N/A,INDEX(Data!CJ:CJ,$B72)-Data!CJ$2+INDEX($A72:BA72,,MAX(ISNUMBER($D72:BA72)*COLUMN($D72:BA72))))</f>
        <v>#N/A</v>
      </c>
      <c r="BC72" s="2" t="e">
        <f t="array" ref="BC72">IF(INDEX(Data!CK:CK,$B72)=0,#N/A,INDEX(Data!CK:CK,$B72)-Data!CK$2+INDEX($A72:BB72,,MAX(ISNUMBER($D72:BB72)*COLUMN($D72:BB72))))</f>
        <v>#N/A</v>
      </c>
      <c r="BD72" s="2" t="e">
        <f t="array" ref="BD72">IF(INDEX(Data!CL:CL,$B72)=0,#N/A,INDEX(Data!CL:CL,$B72)-Data!CL$2+INDEX($A72:BC72,,MAX(ISNUMBER($D72:BC72)*COLUMN($D72:BC72))))</f>
        <v>#N/A</v>
      </c>
      <c r="BE72" s="2" t="e">
        <f t="array" ref="BE72">IF(INDEX(Data!CM:CM,$B72)=0,#N/A,INDEX(Data!CM:CM,$B72)-Data!CM$2+INDEX($A72:BD72,,MAX(ISNUMBER($D72:BD72)*COLUMN($D72:BD72))))</f>
        <v>#N/A</v>
      </c>
      <c r="BF72" s="2" t="e">
        <f t="array" ref="BF72">IF(INDEX(Data!CN:CN,$B72)=0,#N/A,INDEX(Data!CN:CN,$B72)-Data!CN$2+INDEX($A72:BE72,,MAX(ISNUMBER($D72:BE72)*COLUMN($D72:BE72))))</f>
        <v>#N/A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>
        <f>Data!AJ141</f>
        <v>0</v>
      </c>
      <c r="B73" s="2" t="e">
        <f>MATCH(A73,Data!AJ:AJ,0)</f>
        <v>#N/A</v>
      </c>
      <c r="C73" s="2" t="e">
        <f ca="1">COUNTIF(OFFSET(Data!$AM$1:$DC$71,B73-1,0,1),"&gt;0")</f>
        <v>#N/A</v>
      </c>
      <c r="D73" s="2">
        <v>0</v>
      </c>
      <c r="E73" s="2" t="e">
        <f t="array" ref="E73">IF(INDEX(Data!AM:AM,$B73)=0,#N/A,INDEX(Data!AM:AM,$B73)-Data!AM$2+INDEX($A73:D73,,MAX(ISNUMBER($D73:D73)*COLUMN($D73:D73))))</f>
        <v>#N/A</v>
      </c>
      <c r="F73" s="2" t="e">
        <f t="array" ref="F73">IF(INDEX(Data!AN:AN,$B73)=0,#N/A,INDEX(Data!AN:AN,$B73)-Data!AN$2+INDEX($A73:E73,,MAX(ISNUMBER($D73:E73)*COLUMN($D73:E73))))</f>
        <v>#N/A</v>
      </c>
      <c r="G73" s="2" t="e">
        <f t="array" ref="G73">IF(INDEX(Data!AO:AO,$B73)=0,#N/A,INDEX(Data!AO:AO,$B73)-Data!AO$2+INDEX($A73:F73,,MAX(ISNUMBER($D73:F73)*COLUMN($D73:F73))))</f>
        <v>#N/A</v>
      </c>
      <c r="H73" s="2" t="e">
        <f t="array" ref="H73">IF(INDEX(Data!AP:AP,$B73)=0,#N/A,INDEX(Data!AP:AP,$B73)-Data!AP$2+INDEX($A73:G73,,MAX(ISNUMBER($D73:G73)*COLUMN($D73:G73))))</f>
        <v>#N/A</v>
      </c>
      <c r="I73" s="2" t="e">
        <f t="array" ref="I73">IF(INDEX(Data!AQ:AQ,$B73)=0,#N/A,INDEX(Data!AQ:AQ,$B73)-Data!AQ$2+INDEX($A73:H73,,MAX(ISNUMBER($D73:H73)*COLUMN($D73:H73))))</f>
        <v>#N/A</v>
      </c>
      <c r="J73" s="2" t="e">
        <f t="array" ref="J73">IF(INDEX(Data!AR:AR,$B73)=0,#N/A,INDEX(Data!AR:AR,$B73)-Data!AR$2+INDEX($A73:I73,,MAX(ISNUMBER($D73:I73)*COLUMN($D73:I73))))</f>
        <v>#N/A</v>
      </c>
      <c r="K73" s="2" t="e">
        <f t="array" ref="K73">IF(INDEX(Data!AS:AS,$B73)=0,#N/A,INDEX(Data!AS:AS,$B73)-Data!AS$2+INDEX($A73:J73,,MAX(ISNUMBER($D73:J73)*COLUMN($D73:J73))))</f>
        <v>#N/A</v>
      </c>
      <c r="L73" s="2" t="e">
        <f t="array" ref="L73">IF(INDEX(Data!AT:AT,$B73)=0,#N/A,INDEX(Data!AT:AT,$B73)-Data!AT$2+INDEX($A73:K73,,MAX(ISNUMBER($D73:K73)*COLUMN($D73:K73))))</f>
        <v>#N/A</v>
      </c>
      <c r="M73" s="2" t="e">
        <f t="array" ref="M73">IF(INDEX(Data!AU:AU,$B73)=0,#N/A,INDEX(Data!AU:AU,$B73)-Data!AU$2+INDEX($A73:L73,,MAX(ISNUMBER($D73:L73)*COLUMN($D73:L73))))</f>
        <v>#N/A</v>
      </c>
      <c r="N73" s="2" t="e">
        <f t="array" ref="N73">IF(INDEX(Data!AV:AV,$B73)=0,#N/A,INDEX(Data!AV:AV,$B73)-Data!AV$2+INDEX($A73:M73,,MAX(ISNUMBER($D73:M73)*COLUMN($D73:M73))))</f>
        <v>#N/A</v>
      </c>
      <c r="O73" s="2" t="e">
        <f t="array" ref="O73">IF(INDEX(Data!AW:AW,$B73)=0,#N/A,INDEX(Data!AW:AW,$B73)-Data!AW$2+INDEX($A73:N73,,MAX(ISNUMBER($D73:N73)*COLUMN($D73:N73))))</f>
        <v>#N/A</v>
      </c>
      <c r="P73" s="2" t="e">
        <f t="array" ref="P73">IF(INDEX(Data!AX:AX,$B73)=0,#N/A,INDEX(Data!AX:AX,$B73)-Data!AX$2+INDEX($A73:O73,,MAX(ISNUMBER($D73:O73)*COLUMN($D73:O73))))</f>
        <v>#N/A</v>
      </c>
      <c r="Q73" s="2" t="e">
        <f t="array" ref="Q73">IF(INDEX(Data!AY:AY,$B73)=0,#N/A,INDEX(Data!AY:AY,$B73)-Data!AY$2+INDEX($A73:P73,,MAX(ISNUMBER($D73:P73)*COLUMN($D73:P73))))</f>
        <v>#N/A</v>
      </c>
      <c r="R73" s="2" t="e">
        <f t="array" ref="R73">IF(INDEX(Data!AZ:AZ,$B73)=0,#N/A,INDEX(Data!AZ:AZ,$B73)-Data!AZ$2+INDEX($A73:Q73,,MAX(ISNUMBER($D73:Q73)*COLUMN($D73:Q73))))</f>
        <v>#N/A</v>
      </c>
      <c r="S73" s="2" t="e">
        <f t="array" ref="S73">IF(INDEX(Data!BA:BA,$B73)=0,#N/A,INDEX(Data!BA:BA,$B73)-Data!BA$2+INDEX($A73:R73,,MAX(ISNUMBER($D73:R73)*COLUMN($D73:R73))))</f>
        <v>#N/A</v>
      </c>
      <c r="T73" s="2" t="e">
        <f t="array" ref="T73">IF(INDEX(Data!BB:BB,$B73)=0,#N/A,INDEX(Data!BB:BB,$B73)-Data!BB$2+INDEX($A73:S73,,MAX(ISNUMBER($D73:S73)*COLUMN($D73:S73))))</f>
        <v>#N/A</v>
      </c>
      <c r="U73" s="2" t="e">
        <f t="array" ref="U73">IF(INDEX(Data!BC:BC,$B73)=0,#N/A,INDEX(Data!BC:BC,$B73)-Data!BC$2+INDEX($A73:T73,,MAX(ISNUMBER($D73:T73)*COLUMN($D73:T73))))</f>
        <v>#N/A</v>
      </c>
      <c r="V73" s="2" t="e">
        <f t="array" ref="V73">IF(INDEX(Data!BD:BD,$B73)=0,#N/A,INDEX(Data!BD:BD,$B73)-Data!BD$2+INDEX($A73:U73,,MAX(ISNUMBER($D73:U73)*COLUMN($D73:U73))))</f>
        <v>#N/A</v>
      </c>
      <c r="W73" s="2" t="e">
        <f t="array" ref="W73">IF(INDEX(Data!BE:BE,$B73)=0,#N/A,INDEX(Data!BE:BE,$B73)-Data!BE$2+INDEX($A73:V73,,MAX(ISNUMBER($D73:V73)*COLUMN($D73:V73))))</f>
        <v>#N/A</v>
      </c>
      <c r="X73" s="2" t="e">
        <f t="array" ref="X73">IF(INDEX(Data!BF:BF,$B73)=0,#N/A,INDEX(Data!BF:BF,$B73)-Data!BF$2+INDEX($A73:W73,,MAX(ISNUMBER($D73:W73)*COLUMN($D73:W73))))</f>
        <v>#N/A</v>
      </c>
      <c r="Y73" s="2" t="e">
        <f t="array" ref="Y73">IF(INDEX(Data!BG:BG,$B73)=0,#N/A,INDEX(Data!BG:BG,$B73)-Data!BG$2+INDEX($A73:X73,,MAX(ISNUMBER($D73:X73)*COLUMN($D73:X73))))</f>
        <v>#N/A</v>
      </c>
      <c r="Z73" s="2" t="e">
        <f t="array" ref="Z73">IF(INDEX(Data!BH:BH,$B73)=0,#N/A,INDEX(Data!BH:BH,$B73)-Data!BH$2+INDEX($A73:Y73,,MAX(ISNUMBER($D73:Y73)*COLUMN($D73:Y73))))</f>
        <v>#N/A</v>
      </c>
      <c r="AA73" s="2" t="e">
        <f t="array" ref="AA73">IF(INDEX(Data!BI:BI,$B73)=0,#N/A,INDEX(Data!BI:BI,$B73)-Data!BI$2+INDEX($A73:Z73,,MAX(ISNUMBER($D73:Z73)*COLUMN($D73:Z73))))</f>
        <v>#N/A</v>
      </c>
      <c r="AB73" s="2" t="e">
        <f t="array" ref="AB73">IF(INDEX(Data!BJ:BJ,$B73)=0,#N/A,INDEX(Data!BJ:BJ,$B73)-Data!BJ$2+INDEX($A73:AA73,,MAX(ISNUMBER($D73:AA73)*COLUMN($D73:AA73))))</f>
        <v>#N/A</v>
      </c>
      <c r="AC73" s="2" t="e">
        <f t="array" ref="AC73">IF(INDEX(Data!BK:BK,$B73)=0,#N/A,INDEX(Data!BK:BK,$B73)-Data!BK$2+INDEX($A73:AB73,,MAX(ISNUMBER($D73:AB73)*COLUMN($D73:AB73))))</f>
        <v>#N/A</v>
      </c>
      <c r="AD73" s="2" t="e">
        <f t="array" ref="AD73">IF(INDEX(Data!BL:BL,$B73)=0,#N/A,INDEX(Data!BL:BL,$B73)-Data!BL$2+INDEX($A73:AC73,,MAX(ISNUMBER($D73:AC73)*COLUMN($D73:AC73))))</f>
        <v>#N/A</v>
      </c>
      <c r="AE73" s="2" t="e">
        <f t="array" ref="AE73">IF(INDEX(Data!BM:BM,$B73)=0,#N/A,INDEX(Data!BM:BM,$B73)-Data!BM$2+INDEX($A73:AD73,,MAX(ISNUMBER($D73:AD73)*COLUMN($D73:AD73))))</f>
        <v>#N/A</v>
      </c>
      <c r="AF73" s="2" t="e">
        <f t="array" ref="AF73">IF(INDEX(Data!BN:BN,$B73)=0,#N/A,INDEX(Data!BN:BN,$B73)-Data!BN$2+INDEX($A73:AE73,,MAX(ISNUMBER($D73:AE73)*COLUMN($D73:AE73))))</f>
        <v>#N/A</v>
      </c>
      <c r="AG73" s="2" t="e">
        <f t="array" ref="AG73">IF(INDEX(Data!BO:BO,$B73)=0,#N/A,INDEX(Data!BO:BO,$B73)-Data!BO$2+INDEX($A73:AF73,,MAX(ISNUMBER($D73:AF73)*COLUMN($D73:AF73))))</f>
        <v>#N/A</v>
      </c>
      <c r="AH73" s="2" t="e">
        <f t="array" ref="AH73">IF(INDEX(Data!BP:BP,$B73)=0,#N/A,INDEX(Data!BP:BP,$B73)-Data!BP$2+INDEX($A73:AG73,,MAX(ISNUMBER($D73:AG73)*COLUMN($D73:AG73))))</f>
        <v>#N/A</v>
      </c>
      <c r="AI73" s="2" t="e">
        <f t="array" ref="AI73">IF(INDEX(Data!BQ:BQ,$B73)=0,#N/A,INDEX(Data!BQ:BQ,$B73)-Data!BQ$2+INDEX($A73:AH73,,MAX(ISNUMBER($D73:AH73)*COLUMN($D73:AH73))))</f>
        <v>#N/A</v>
      </c>
      <c r="AJ73" s="2" t="e">
        <f t="array" ref="AJ73">IF(INDEX(Data!BR:BR,$B73)=0,#N/A,INDEX(Data!BR:BR,$B73)-Data!BR$2+INDEX($A73:AI73,,MAX(ISNUMBER($D73:AI73)*COLUMN($D73:AI73))))</f>
        <v>#N/A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Data!AJ142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Data!AJ143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Data!AJ144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Data!AJ145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6" width="5.7109375" customWidth="1"/>
    <col min="17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20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7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3</v>
      </c>
      <c r="K2" s="131">
        <f>INDEX(Parameter!$9:$9,,MATCH(K$1,Parameter!$8:$8,0))</f>
        <v>3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>
        <f>INDEX(Parameter!$9:$9,,MATCH(N$1,Parameter!$8:$8,0))</f>
        <v>3</v>
      </c>
      <c r="O2" s="131">
        <f>INDEX(Parameter!$9:$9,,MATCH(O$1,Parameter!$8:$8,0))</f>
        <v>3</v>
      </c>
      <c r="P2" s="131">
        <f>INDEX(Parameter!$9:$9,,MATCH(P$1,Parameter!$8:$8,0))</f>
        <v>3</v>
      </c>
      <c r="Q2" s="131" t="str">
        <f>INDEX(Parameter!$9:$9,,MATCH(Q$1,Parameter!$8:$8,0))</f>
        <v>no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57</v>
      </c>
      <c r="B3" s="142">
        <f ca="1">IF(B$2="no","no",ROUND(OFFSET(Data!$A$1,MATCH($A3,Data!$AJ:$AJ,0)-1,MATCH("Total/"&amp;B$1,Data!$1:$1,0)-1),1))</f>
        <v>3</v>
      </c>
      <c r="C3" s="143">
        <f ca="1">IF(C$2="no","no",ROUND(OFFSET(Data!$A$1,MATCH($A3,Data!$AJ:$AJ,0)-1,MATCH("Total/"&amp;C$1,Data!$1:$1,0)-1),1))</f>
        <v>2.5</v>
      </c>
      <c r="D3" s="143">
        <f ca="1">IF(D$2="no","no",ROUND(OFFSET(Data!$A$1,MATCH($A3,Data!$AJ:$AJ,0)-1,MATCH("Total/"&amp;D$1,Data!$1:$1,0)-1),1))</f>
        <v>2.9</v>
      </c>
      <c r="E3" s="143">
        <f ca="1">IF(E$2="no","no",ROUND(OFFSET(Data!$A$1,MATCH($A3,Data!$AJ:$AJ,0)-1,MATCH("Total/"&amp;E$1,Data!$1:$1,0)-1),1))</f>
        <v>3.5</v>
      </c>
      <c r="F3" s="143">
        <f ca="1">IF(F$2="no","no",ROUND(OFFSET(Data!$A$1,MATCH($A3,Data!$AJ:$AJ,0)-1,MATCH("Total/"&amp;F$1,Data!$1:$1,0)-1),1))</f>
        <v>2.9</v>
      </c>
      <c r="G3" s="143">
        <f ca="1">IF(G$2="no","no",ROUND(OFFSET(Data!$A$1,MATCH($A3,Data!$AJ:$AJ,0)-1,MATCH("Total/"&amp;G$1,Data!$1:$1,0)-1),1))</f>
        <v>2.5</v>
      </c>
      <c r="H3" s="143">
        <f ca="1">IF(H$2="no","no",ROUND(OFFSET(Data!$A$1,MATCH($A3,Data!$AJ:$AJ,0)-1,MATCH("Total/"&amp;H$1,Data!$1:$1,0)-1),1))</f>
        <v>2.7</v>
      </c>
      <c r="I3" s="143">
        <f ca="1">IF(I$2="no","no",ROUND(OFFSET(Data!$A$1,MATCH($A3,Data!$AJ:$AJ,0)-1,MATCH("Total/"&amp;I$1,Data!$1:$1,0)-1),1))</f>
        <v>2.8</v>
      </c>
      <c r="J3" s="143">
        <f ca="1">IF(J$2="no","no",ROUND(OFFSET(Data!$A$1,MATCH($A3,Data!$AJ:$AJ,0)-1,MATCH("Total/"&amp;J$1,Data!$1:$1,0)-1),1))</f>
        <v>2.9</v>
      </c>
      <c r="K3" s="143">
        <f ca="1">IF(K$2="no","no",ROUND(OFFSET(Data!$A$1,MATCH($A3,Data!$AJ:$AJ,0)-1,MATCH("Total/"&amp;K$1,Data!$1:$1,0)-1),1))</f>
        <v>3.3</v>
      </c>
      <c r="L3" s="143">
        <f ca="1">IF(L$2="no","no",ROUND(OFFSET(Data!$A$1,MATCH($A3,Data!$AJ:$AJ,0)-1,MATCH("Total/"&amp;L$1,Data!$1:$1,0)-1),1))</f>
        <v>2.8</v>
      </c>
      <c r="M3" s="143">
        <f ca="1">IF(M$2="no","no",ROUND(OFFSET(Data!$A$1,MATCH($A3,Data!$AJ:$AJ,0)-1,MATCH("Total/"&amp;M$1,Data!$1:$1,0)-1),1))</f>
        <v>2.6</v>
      </c>
      <c r="N3" s="143">
        <f ca="1">IF(N$2="no","no",ROUND(OFFSET(Data!$A$1,MATCH($A3,Data!$AJ:$AJ,0)-1,MATCH("Total/"&amp;N$1,Data!$1:$1,0)-1),1))</f>
        <v>2.8</v>
      </c>
      <c r="O3" s="143">
        <f ca="1">IF(O$2="no","no",ROUND(OFFSET(Data!$A$1,MATCH($A3,Data!$AJ:$AJ,0)-1,MATCH("Total/"&amp;O$1,Data!$1:$1,0)-1),1))</f>
        <v>3.4</v>
      </c>
      <c r="P3" s="143">
        <f ca="1">IF(P$2="no","no",ROUND(OFFSET(Data!$A$1,MATCH($A3,Data!$AJ:$AJ,0)-1,MATCH("Total/"&amp;P$1,Data!$1:$1,0)-1),1))</f>
        <v>3.3</v>
      </c>
      <c r="Q3" s="143" t="str">
        <f ca="1">IF(Q$2="no","no",ROUND(OFFSET(Data!$A$1,MATCH($A3,Data!$AJ:$AJ,0)-1,MATCH("Total/"&amp;Q$1,Data!$1:$1,0)-1),1))</f>
        <v>no</v>
      </c>
      <c r="R3" s="143" t="str">
        <f ca="1">IF(R$2="no","no",ROUND(OFFSET(Data!$A$1,MATCH($A3,Data!$AJ:$AJ,0)-1,MATCH("Total/"&amp;R$1,Data!$1:$1,0)-1),1))</f>
        <v>no</v>
      </c>
      <c r="S3" s="143" t="str">
        <f ca="1">IF(S$2="no","no",ROUND(OFFSET(Data!$A$1,MATCH($A3,Data!$AJ:$AJ,0)-1,MATCH("Total/"&amp;S$1,Data!$1:$1,0)-1),1))</f>
        <v>no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60</v>
      </c>
      <c r="B4" s="147">
        <f ca="1">IF(B$2="no","no",ROUND(OFFSET(Data!$A$1,MATCH($A4,Data!$AJ:$AJ,0)-1,MATCH("Total/"&amp;B$1,Data!$1:$1,0)-1),1))</f>
        <v>4.5999999999999996</v>
      </c>
      <c r="C4" s="148">
        <f ca="1">IF(C$2="no","no",ROUND(OFFSET(Data!$A$1,MATCH($A4,Data!$AJ:$AJ,0)-1,MATCH("Total/"&amp;C$1,Data!$1:$1,0)-1),1))</f>
        <v>3.3</v>
      </c>
      <c r="D4" s="148">
        <f ca="1">IF(D$2="no","no",ROUND(OFFSET(Data!$A$1,MATCH($A4,Data!$AJ:$AJ,0)-1,MATCH("Total/"&amp;D$1,Data!$1:$1,0)-1),1))</f>
        <v>4</v>
      </c>
      <c r="E4" s="148">
        <f ca="1">IF(E$2="no","no",ROUND(OFFSET(Data!$A$1,MATCH($A4,Data!$AJ:$AJ,0)-1,MATCH("Total/"&amp;E$1,Data!$1:$1,0)-1),1))</f>
        <v>3.4</v>
      </c>
      <c r="F4" s="148">
        <f ca="1">IF(F$2="no","no",ROUND(OFFSET(Data!$A$1,MATCH($A4,Data!$AJ:$AJ,0)-1,MATCH("Total/"&amp;F$1,Data!$1:$1,0)-1),1))</f>
        <v>4</v>
      </c>
      <c r="G4" s="148">
        <f ca="1">IF(G$2="no","no",ROUND(OFFSET(Data!$A$1,MATCH($A4,Data!$AJ:$AJ,0)-1,MATCH("Total/"&amp;G$1,Data!$1:$1,0)-1),1))</f>
        <v>3.3</v>
      </c>
      <c r="H4" s="148">
        <f ca="1">IF(H$2="no","no",ROUND(OFFSET(Data!$A$1,MATCH($A4,Data!$AJ:$AJ,0)-1,MATCH("Total/"&amp;H$1,Data!$1:$1,0)-1),1))</f>
        <v>3.5</v>
      </c>
      <c r="I4" s="148">
        <f ca="1">IF(I$2="no","no",ROUND(OFFSET(Data!$A$1,MATCH($A4,Data!$AJ:$AJ,0)-1,MATCH("Total/"&amp;I$1,Data!$1:$1,0)-1),1))</f>
        <v>3.7</v>
      </c>
      <c r="J4" s="148">
        <f ca="1">IF(J$2="no","no",ROUND(OFFSET(Data!$A$1,MATCH($A4,Data!$AJ:$AJ,0)-1,MATCH("Total/"&amp;J$1,Data!$1:$1,0)-1),1))</f>
        <v>3.7</v>
      </c>
      <c r="K4" s="148">
        <f ca="1">IF(K$2="no","no",ROUND(OFFSET(Data!$A$1,MATCH($A4,Data!$AJ:$AJ,0)-1,MATCH("Total/"&amp;K$1,Data!$1:$1,0)-1),1))</f>
        <v>4.2</v>
      </c>
      <c r="L4" s="148">
        <f ca="1">IF(L$2="no","no",ROUND(OFFSET(Data!$A$1,MATCH($A4,Data!$AJ:$AJ,0)-1,MATCH("Total/"&amp;L$1,Data!$1:$1,0)-1),1))</f>
        <v>3.9</v>
      </c>
      <c r="M4" s="148">
        <f ca="1">IF(M$2="no","no",ROUND(OFFSET(Data!$A$1,MATCH($A4,Data!$AJ:$AJ,0)-1,MATCH("Total/"&amp;M$1,Data!$1:$1,0)-1),1))</f>
        <v>3.7</v>
      </c>
      <c r="N4" s="148">
        <f ca="1">IF(N$2="no","no",ROUND(OFFSET(Data!$A$1,MATCH($A4,Data!$AJ:$AJ,0)-1,MATCH("Total/"&amp;N$1,Data!$1:$1,0)-1),1))</f>
        <v>3.5</v>
      </c>
      <c r="O4" s="148">
        <f ca="1">IF(O$2="no","no",ROUND(OFFSET(Data!$A$1,MATCH($A4,Data!$AJ:$AJ,0)-1,MATCH("Total/"&amp;O$1,Data!$1:$1,0)-1),1))</f>
        <v>4.2</v>
      </c>
      <c r="P4" s="148">
        <f ca="1">IF(P$2="no","no",ROUND(OFFSET(Data!$A$1,MATCH($A4,Data!$AJ:$AJ,0)-1,MATCH("Total/"&amp;P$1,Data!$1:$1,0)-1),1))</f>
        <v>4</v>
      </c>
      <c r="Q4" s="148" t="str">
        <f ca="1">IF(Q$2="no","no",ROUND(OFFSET(Data!$A$1,MATCH($A4,Data!$AJ:$AJ,0)-1,MATCH("Total/"&amp;Q$1,Data!$1:$1,0)-1),1))</f>
        <v>no</v>
      </c>
      <c r="R4" s="148" t="str">
        <f ca="1">IF(R$2="no","no",ROUND(OFFSET(Data!$A$1,MATCH($A4,Data!$AJ:$AJ,0)-1,MATCH("Total/"&amp;R$1,Data!$1:$1,0)-1),1))</f>
        <v>no</v>
      </c>
      <c r="S4" s="148" t="str">
        <f ca="1">IF(S$2="no","no",ROUND(OFFSET(Data!$A$1,MATCH($A4,Data!$AJ:$AJ,0)-1,MATCH("Total/"&amp;S$1,Data!$1:$1,0)-1),1))</f>
        <v>no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140</v>
      </c>
      <c r="B5" s="243">
        <f ca="1">IF(B$2="no","no",B3-B$2)</f>
        <v>0</v>
      </c>
      <c r="C5" s="244">
        <f t="shared" ref="C5:AB5" ca="1" si="0">IF(C$2="no","no",C3-C$2)</f>
        <v>-0.5</v>
      </c>
      <c r="D5" s="243">
        <f t="shared" ca="1" si="0"/>
        <v>-0.10000000000000009</v>
      </c>
      <c r="E5" s="243">
        <f t="shared" ca="1" si="0"/>
        <v>0.5</v>
      </c>
      <c r="F5" s="243">
        <f t="shared" ca="1" si="0"/>
        <v>-0.10000000000000009</v>
      </c>
      <c r="G5" s="243">
        <f t="shared" ca="1" si="0"/>
        <v>-0.5</v>
      </c>
      <c r="H5" s="243">
        <f t="shared" ca="1" si="0"/>
        <v>-0.29999999999999982</v>
      </c>
      <c r="I5" s="243">
        <f t="shared" ca="1" si="0"/>
        <v>-0.20000000000000018</v>
      </c>
      <c r="J5" s="243">
        <f t="shared" ca="1" si="0"/>
        <v>-0.10000000000000009</v>
      </c>
      <c r="K5" s="243">
        <f t="shared" ca="1" si="0"/>
        <v>0.29999999999999982</v>
      </c>
      <c r="L5" s="243">
        <f t="shared" ca="1" si="0"/>
        <v>-0.20000000000000018</v>
      </c>
      <c r="M5" s="243">
        <f t="shared" ca="1" si="0"/>
        <v>-0.39999999999999991</v>
      </c>
      <c r="N5" s="243">
        <f t="shared" ca="1" si="0"/>
        <v>-0.20000000000000018</v>
      </c>
      <c r="O5" s="243">
        <f t="shared" ca="1" si="0"/>
        <v>0.39999999999999991</v>
      </c>
      <c r="P5" s="243">
        <f t="shared" ca="1" si="0"/>
        <v>0.29999999999999982</v>
      </c>
      <c r="Q5" s="243" t="str">
        <f t="shared" si="0"/>
        <v>no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111</v>
      </c>
      <c r="B6" s="243">
        <f ca="1">IF(B$2="no","no",B4-B$2)</f>
        <v>1.5999999999999996</v>
      </c>
      <c r="C6" s="244">
        <f t="shared" ref="C6:AB6" ca="1" si="1">IF(C$2="no","no",C4-C$2)</f>
        <v>0.29999999999999982</v>
      </c>
      <c r="D6" s="243">
        <f t="shared" ca="1" si="1"/>
        <v>1</v>
      </c>
      <c r="E6" s="243">
        <f t="shared" ca="1" si="1"/>
        <v>0.39999999999999991</v>
      </c>
      <c r="F6" s="243">
        <f t="shared" ca="1" si="1"/>
        <v>1</v>
      </c>
      <c r="G6" s="243">
        <f t="shared" ca="1" si="1"/>
        <v>0.29999999999999982</v>
      </c>
      <c r="H6" s="243">
        <f t="shared" ca="1" si="1"/>
        <v>0.5</v>
      </c>
      <c r="I6" s="243">
        <f t="shared" ca="1" si="1"/>
        <v>0.70000000000000018</v>
      </c>
      <c r="J6" s="243">
        <f t="shared" ca="1" si="1"/>
        <v>0.70000000000000018</v>
      </c>
      <c r="K6" s="243">
        <f t="shared" ca="1" si="1"/>
        <v>1.2000000000000002</v>
      </c>
      <c r="L6" s="243">
        <f t="shared" ca="1" si="1"/>
        <v>0.89999999999999991</v>
      </c>
      <c r="M6" s="243">
        <f t="shared" ca="1" si="1"/>
        <v>0.70000000000000018</v>
      </c>
      <c r="N6" s="243">
        <f t="shared" ca="1" si="1"/>
        <v>0.5</v>
      </c>
      <c r="O6" s="243">
        <f t="shared" ca="1" si="1"/>
        <v>1.2000000000000002</v>
      </c>
      <c r="P6" s="243">
        <f t="shared" ca="1" si="1"/>
        <v>1</v>
      </c>
      <c r="Q6" s="243" t="str">
        <f t="shared" si="1"/>
        <v>no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31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84</v>
      </c>
    </row>
    <row r="8" spans="1:156" s="227" customFormat="1" x14ac:dyDescent="0.25">
      <c r="A8" s="227" t="s">
        <v>29</v>
      </c>
      <c r="B8" s="227">
        <f ca="1">OFFSET(Data!$A$1,MATCH("# "&amp;$A8&amp;" Men",Data!$AJ:$AJ,0)-1,MATCH("Total/"&amp;B$1,Data!$1:$1,0)-1)*(-1)</f>
        <v>-1</v>
      </c>
      <c r="C8" s="227">
        <f ca="1">OFFSET(Data!$A$1,MATCH("# "&amp;$A8&amp;" Men",Data!$AJ:$AJ,0)-1,MATCH("Total/"&amp;C$1,Data!$1:$1,0)-1)*(-1)</f>
        <v>-17</v>
      </c>
      <c r="D8" s="227">
        <f ca="1">OFFSET(Data!$A$1,MATCH("# "&amp;$A8&amp;" Men",Data!$AJ:$AJ,0)-1,MATCH("Total/"&amp;D$1,Data!$1:$1,0)-1)*(-1)</f>
        <v>-2</v>
      </c>
      <c r="E8" s="227">
        <f ca="1">OFFSET(Data!$A$1,MATCH("# "&amp;$A8&amp;" Men",Data!$AJ:$AJ,0)-1,MATCH("Total/"&amp;E$1,Data!$1:$1,0)-1)*(-1)</f>
        <v>0</v>
      </c>
      <c r="F8" s="227">
        <f ca="1">OFFSET(Data!$A$1,MATCH("# "&amp;$A8&amp;" Men",Data!$AJ:$AJ,0)-1,MATCH("Total/"&amp;F$1,Data!$1:$1,0)-1)*(-1)</f>
        <v>-4</v>
      </c>
      <c r="G8" s="227">
        <f ca="1">OFFSET(Data!$A$1,MATCH("# "&amp;$A8&amp;" Men",Data!$AJ:$AJ,0)-1,MATCH("Total/"&amp;G$1,Data!$1:$1,0)-1)*(-1)</f>
        <v>-19</v>
      </c>
      <c r="H8" s="227">
        <f ca="1">OFFSET(Data!$A$1,MATCH("# "&amp;$A8&amp;" Men",Data!$AJ:$AJ,0)-1,MATCH("Total/"&amp;H$1,Data!$1:$1,0)-1)*(-1)</f>
        <v>-10</v>
      </c>
      <c r="I8" s="227">
        <f ca="1">OFFSET(Data!$A$1,MATCH("# "&amp;$A8&amp;" Men",Data!$AJ:$AJ,0)-1,MATCH("Total/"&amp;I$1,Data!$1:$1,0)-1)*(-1)</f>
        <v>-6</v>
      </c>
      <c r="J8" s="227">
        <f ca="1">OFFSET(Data!$A$1,MATCH("# "&amp;$A8&amp;" Men",Data!$AJ:$AJ,0)-1,MATCH("Total/"&amp;J$1,Data!$1:$1,0)-1)*(-1)</f>
        <v>-2</v>
      </c>
      <c r="K8" s="227">
        <f ca="1">OFFSET(Data!$A$1,MATCH("# "&amp;$A8&amp;" Men",Data!$AJ:$AJ,0)-1,MATCH("Total/"&amp;K$1,Data!$1:$1,0)-1)*(-1)</f>
        <v>0</v>
      </c>
      <c r="L8" s="227">
        <f ca="1">OFFSET(Data!$A$1,MATCH("# "&amp;$A8&amp;" Men",Data!$AJ:$AJ,0)-1,MATCH("Total/"&amp;L$1,Data!$1:$1,0)-1)*(-1)</f>
        <v>-4</v>
      </c>
      <c r="M8" s="227">
        <f ca="1">OFFSET(Data!$A$1,MATCH("# "&amp;$A8&amp;" Men",Data!$AJ:$AJ,0)-1,MATCH("Total/"&amp;M$1,Data!$1:$1,0)-1)*(-1)</f>
        <v>-6</v>
      </c>
      <c r="N8" s="227">
        <f ca="1">OFFSET(Data!$A$1,MATCH("# "&amp;$A8&amp;" Men",Data!$AJ:$AJ,0)-1,MATCH("Total/"&amp;N$1,Data!$1:$1,0)-1)*(-1)</f>
        <v>-5</v>
      </c>
      <c r="O8" s="227">
        <f ca="1">OFFSET(Data!$A$1,MATCH("# "&amp;$A8&amp;" Men",Data!$AJ:$AJ,0)-1,MATCH("Total/"&amp;O$1,Data!$1:$1,0)-1)*(-1)</f>
        <v>0</v>
      </c>
      <c r="P8" s="227">
        <f ca="1">OFFSET(Data!$A$1,MATCH("# "&amp;$A8&amp;" Men",Data!$AJ:$AJ,0)-1,MATCH("Total/"&amp;P$1,Data!$1:$1,0)-1)*(-1)</f>
        <v>0</v>
      </c>
      <c r="Q8" s="227">
        <f ca="1">OFFSET(Data!$A$1,MATCH("# "&amp;$A8&amp;" Men",Data!$AJ:$AJ,0)-1,MATCH("Total/"&amp;Q$1,Data!$1:$1,0)-1)*(-1)</f>
        <v>0</v>
      </c>
      <c r="R8" s="227">
        <f ca="1">OFFSET(Data!$A$1,MATCH("# "&amp;$A8&amp;" Men",Data!$AJ:$AJ,0)-1,MATCH("Total/"&amp;R$1,Data!$1:$1,0)-1)*(-1)</f>
        <v>0</v>
      </c>
      <c r="S8" s="227">
        <f ca="1">OFFSET(Data!$A$1,MATCH("# "&amp;$A8&amp;" Men",Data!$AJ:$AJ,0)-1,MATCH("Total/"&amp;S$1,Data!$1:$1,0)-1)*(-1)</f>
        <v>0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84</v>
      </c>
      <c r="AJ8" s="227" t="s">
        <v>31</v>
      </c>
      <c r="AK8" s="227" t="s">
        <v>29</v>
      </c>
      <c r="AL8" s="227" t="s">
        <v>11</v>
      </c>
      <c r="AM8" s="227" t="s">
        <v>30</v>
      </c>
    </row>
    <row r="9" spans="1:156" s="227" customFormat="1" x14ac:dyDescent="0.25">
      <c r="A9" s="227" t="s">
        <v>11</v>
      </c>
      <c r="B9" s="227">
        <f ca="1">OFFSET(Data!$A$1,MATCH("# "&amp;$A9&amp;" Men",Data!$AJ:$AJ,0)-1,MATCH("Total/"&amp;B$1,Data!$1:$1,0)-1)</f>
        <v>14</v>
      </c>
      <c r="C9" s="227">
        <f ca="1">OFFSET(Data!$A$1,MATCH("# "&amp;$A9&amp;" Men",Data!$AJ:$AJ,0)-1,MATCH("Total/"&amp;C$1,Data!$1:$1,0)-1)</f>
        <v>7</v>
      </c>
      <c r="D9" s="227">
        <f ca="1">OFFSET(Data!$A$1,MATCH("# "&amp;$A9&amp;" Men",Data!$AJ:$AJ,0)-1,MATCH("Total/"&amp;D$1,Data!$1:$1,0)-1)</f>
        <v>29</v>
      </c>
      <c r="E9" s="227">
        <f ca="1">OFFSET(Data!$A$1,MATCH("# "&amp;$A9&amp;" Men",Data!$AJ:$AJ,0)-1,MATCH("Total/"&amp;E$1,Data!$1:$1,0)-1)</f>
        <v>20</v>
      </c>
      <c r="F9" s="227">
        <f ca="1">OFFSET(Data!$A$1,MATCH("# "&amp;$A9&amp;" Men",Data!$AJ:$AJ,0)-1,MATCH("Total/"&amp;F$1,Data!$1:$1,0)-1)</f>
        <v>19</v>
      </c>
      <c r="G9" s="227">
        <f ca="1">OFFSET(Data!$A$1,MATCH("# "&amp;$A9&amp;" Men",Data!$AJ:$AJ,0)-1,MATCH("Total/"&amp;G$1,Data!$1:$1,0)-1)</f>
        <v>10</v>
      </c>
      <c r="H9" s="227">
        <f ca="1">OFFSET(Data!$A$1,MATCH("# "&amp;$A9&amp;" Men",Data!$AJ:$AJ,0)-1,MATCH("Total/"&amp;H$1,Data!$1:$1,0)-1)</f>
        <v>17</v>
      </c>
      <c r="I9" s="227">
        <f ca="1">OFFSET(Data!$A$1,MATCH("# "&amp;$A9&amp;" Men",Data!$AJ:$AJ,0)-1,MATCH("Total/"&amp;I$1,Data!$1:$1,0)-1)</f>
        <v>25</v>
      </c>
      <c r="J9" s="227">
        <f ca="1">OFFSET(Data!$A$1,MATCH("# "&amp;$A9&amp;" Men",Data!$AJ:$AJ,0)-1,MATCH("Total/"&amp;J$1,Data!$1:$1,0)-1)</f>
        <v>28</v>
      </c>
      <c r="K9" s="227">
        <f ca="1">OFFSET(Data!$A$1,MATCH("# "&amp;$A9&amp;" Men",Data!$AJ:$AJ,0)-1,MATCH("Total/"&amp;K$1,Data!$1:$1,0)-1)</f>
        <v>38</v>
      </c>
      <c r="L9" s="227">
        <f ca="1">OFFSET(Data!$A$1,MATCH("# "&amp;$A9&amp;" Men",Data!$AJ:$AJ,0)-1,MATCH("Total/"&amp;L$1,Data!$1:$1,0)-1)</f>
        <v>27</v>
      </c>
      <c r="M9" s="227">
        <f ca="1">OFFSET(Data!$A$1,MATCH("# "&amp;$A9&amp;" Men",Data!$AJ:$AJ,0)-1,MATCH("Total/"&amp;M$1,Data!$1:$1,0)-1)</f>
        <v>14</v>
      </c>
      <c r="N9" s="227">
        <f ca="1">OFFSET(Data!$A$1,MATCH("# "&amp;$A9&amp;" Men",Data!$AJ:$AJ,0)-1,MATCH("Total/"&amp;N$1,Data!$1:$1,0)-1)</f>
        <v>26</v>
      </c>
      <c r="O9" s="227">
        <f ca="1">OFFSET(Data!$A$1,MATCH("# "&amp;$A9&amp;" Men",Data!$AJ:$AJ,0)-1,MATCH("Total/"&amp;O$1,Data!$1:$1,0)-1)</f>
        <v>29</v>
      </c>
      <c r="P9" s="227">
        <f ca="1">OFFSET(Data!$A$1,MATCH("# "&amp;$A9&amp;" Men",Data!$AJ:$AJ,0)-1,MATCH("Total/"&amp;P$1,Data!$1:$1,0)-1)</f>
        <v>34</v>
      </c>
      <c r="Q9" s="227">
        <f ca="1">OFFSET(Data!$A$1,MATCH("# "&amp;$A9&amp;" Men",Data!$AJ:$AJ,0)-1,MATCH("Total/"&amp;Q$1,Data!$1:$1,0)-1)</f>
        <v>0</v>
      </c>
      <c r="R9" s="227">
        <f ca="1">OFFSET(Data!$A$1,MATCH("# "&amp;$A9&amp;" Men",Data!$AJ:$AJ,0)-1,MATCH("Total/"&amp;R$1,Data!$1:$1,0)-1)</f>
        <v>0</v>
      </c>
      <c r="S9" s="227">
        <f ca="1">OFFSET(Data!$A$1,MATCH("# "&amp;$A9&amp;" Men",Data!$AJ:$AJ,0)-1,MATCH("Total/"&amp;S$1,Data!$1:$1,0)-1)</f>
        <v>0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84</v>
      </c>
      <c r="AH9" s="227">
        <f ca="1">SMALL(Data!H$83:H$162,ROW()-8)</f>
        <v>280.00083000000001</v>
      </c>
      <c r="AI9" s="227" t="str">
        <f ca="1">INDEX(Data!$AJ:$AJ,MATCH($AH9,Data!$H:$H,0))</f>
        <v>Otfried Derschmidt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-8</v>
      </c>
      <c r="AL9" s="227">
        <f ca="1">INDEX(Data!$F:$F,MATCH($AH9,Data!$H:$H,0))</f>
        <v>1</v>
      </c>
      <c r="AM9" s="227">
        <f ca="1">INDEX(Data!$G:$G,MATCH($AH9,Data!$H:$H,0))</f>
        <v>0</v>
      </c>
    </row>
    <row r="10" spans="1:156" s="227" customFormat="1" x14ac:dyDescent="0.25">
      <c r="A10" s="227" t="s">
        <v>30</v>
      </c>
      <c r="B10" s="227">
        <f ca="1">OFFSET(Data!$A$1,MATCH("# "&amp;$A10&amp;" Men",Data!$AJ:$AJ,0)-1,MATCH("Total/"&amp;B$1,Data!$1:$1,0)-1)</f>
        <v>6</v>
      </c>
      <c r="C10" s="227">
        <f ca="1">OFFSET(Data!$A$1,MATCH("# "&amp;$A10&amp;" Men",Data!$AJ:$AJ,0)-1,MATCH("Total/"&amp;C$1,Data!$1:$1,0)-1)</f>
        <v>2</v>
      </c>
      <c r="D10" s="227">
        <f ca="1">OFFSET(Data!$A$1,MATCH("# "&amp;$A10&amp;" Men",Data!$AJ:$AJ,0)-1,MATCH("Total/"&amp;D$1,Data!$1:$1,0)-1)</f>
        <v>10</v>
      </c>
      <c r="E10" s="227">
        <f ca="1">OFFSET(Data!$A$1,MATCH("# "&amp;$A10&amp;" Men",Data!$AJ:$AJ,0)-1,MATCH("Total/"&amp;E$1,Data!$1:$1,0)-1)</f>
        <v>4</v>
      </c>
      <c r="F10" s="227">
        <f ca="1">OFFSET(Data!$A$1,MATCH("# "&amp;$A10&amp;" Men",Data!$AJ:$AJ,0)-1,MATCH("Total/"&amp;F$1,Data!$1:$1,0)-1)</f>
        <v>4</v>
      </c>
      <c r="G10" s="227">
        <f ca="1">OFFSET(Data!$A$1,MATCH("# "&amp;$A10&amp;" Men",Data!$AJ:$AJ,0)-1,MATCH("Total/"&amp;G$1,Data!$1:$1,0)-1)</f>
        <v>1</v>
      </c>
      <c r="H10" s="227">
        <f ca="1">OFFSET(Data!$A$1,MATCH("# "&amp;$A10&amp;" Men",Data!$AJ:$AJ,0)-1,MATCH("Total/"&amp;H$1,Data!$1:$1,0)-1)</f>
        <v>1</v>
      </c>
      <c r="I10" s="227">
        <f ca="1">OFFSET(Data!$A$1,MATCH("# "&amp;$A10&amp;" Men",Data!$AJ:$AJ,0)-1,MATCH("Total/"&amp;I$1,Data!$1:$1,0)-1)</f>
        <v>4</v>
      </c>
      <c r="J10" s="227">
        <f ca="1">OFFSET(Data!$A$1,MATCH("# "&amp;$A10&amp;" Men",Data!$AJ:$AJ,0)-1,MATCH("Total/"&amp;J$1,Data!$1:$1,0)-1)</f>
        <v>3</v>
      </c>
      <c r="K10" s="227">
        <f ca="1">OFFSET(Data!$A$1,MATCH("# "&amp;$A10&amp;" Men",Data!$AJ:$AJ,0)-1,MATCH("Total/"&amp;K$1,Data!$1:$1,0)-1)</f>
        <v>6</v>
      </c>
      <c r="L10" s="227">
        <f ca="1">OFFSET(Data!$A$1,MATCH("# "&amp;$A10&amp;" Men",Data!$AJ:$AJ,0)-1,MATCH("Total/"&amp;L$1,Data!$1:$1,0)-1)</f>
        <v>2</v>
      </c>
      <c r="M10" s="227">
        <f ca="1">OFFSET(Data!$A$1,MATCH("# "&amp;$A10&amp;" Men",Data!$AJ:$AJ,0)-1,MATCH("Total/"&amp;M$1,Data!$1:$1,0)-1)</f>
        <v>1</v>
      </c>
      <c r="N10" s="227">
        <f ca="1">OFFSET(Data!$A$1,MATCH("# "&amp;$A10&amp;" Men",Data!$AJ:$AJ,0)-1,MATCH("Total/"&amp;N$1,Data!$1:$1,0)-1)</f>
        <v>6</v>
      </c>
      <c r="O10" s="227">
        <f ca="1">OFFSET(Data!$A$1,MATCH("# "&amp;$A10&amp;" Men",Data!$AJ:$AJ,0)-1,MATCH("Total/"&amp;O$1,Data!$1:$1,0)-1)</f>
        <v>13</v>
      </c>
      <c r="P10" s="227">
        <f ca="1">OFFSET(Data!$A$1,MATCH("# "&amp;$A10&amp;" Men",Data!$AJ:$AJ,0)-1,MATCH("Total/"&amp;P$1,Data!$1:$1,0)-1)</f>
        <v>6</v>
      </c>
      <c r="Q10" s="227">
        <f ca="1">OFFSET(Data!$A$1,MATCH("# "&amp;$A10&amp;" Men",Data!$AJ:$AJ,0)-1,MATCH("Total/"&amp;Q$1,Data!$1:$1,0)-1)</f>
        <v>0</v>
      </c>
      <c r="R10" s="227">
        <f ca="1">OFFSET(Data!$A$1,MATCH("# "&amp;$A10&amp;" Men",Data!$AJ:$AJ,0)-1,MATCH("Total/"&amp;R$1,Data!$1:$1,0)-1)</f>
        <v>0</v>
      </c>
      <c r="S10" s="227">
        <f ca="1">OFFSET(Data!$A$1,MATCH("# "&amp;$A10&amp;" Men",Data!$AJ:$AJ,0)-1,MATCH("Total/"&amp;S$1,Data!$1:$1,0)-1)</f>
        <v>0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84</v>
      </c>
      <c r="AH10" s="227">
        <f ca="1">SMALL(Data!H$83:H$162,ROW()-8)</f>
        <v>281.00083999999998</v>
      </c>
      <c r="AI10" s="227" t="str">
        <f ca="1">INDEX(Data!$AJ:$AJ,MATCH($AH10,Data!$H:$H,0))</f>
        <v>Phillip Gould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-8</v>
      </c>
      <c r="AL10" s="227">
        <f ca="1">INDEX(Data!$F:$F,MATCH($AH10,Data!$H:$H,0))</f>
        <v>2</v>
      </c>
      <c r="AM10" s="227">
        <f ca="1">INDEX(Data!$G:$G,MATCH($AH10,Data!$H:$H,0))</f>
        <v>0</v>
      </c>
    </row>
    <row r="11" spans="1:156" s="227" customFormat="1" x14ac:dyDescent="0.25">
      <c r="A11" s="227" t="s">
        <v>31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85</v>
      </c>
      <c r="AH11" s="227">
        <f ca="1">SMALL(Data!H$83:H$162,ROW()-8)</f>
        <v>381.00085000000001</v>
      </c>
      <c r="AI11" s="227" t="str">
        <f ca="1">INDEX(Data!$AJ:$AJ,MATCH($AH11,Data!$H:$H,0))</f>
        <v>Bernd Wender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-7</v>
      </c>
      <c r="AL11" s="227">
        <f ca="1">INDEX(Data!$F:$F,MATCH($AH11,Data!$H:$H,0))</f>
        <v>4</v>
      </c>
      <c r="AM11" s="227">
        <f ca="1">INDEX(Data!$G:$G,MATCH($AH11,Data!$H:$H,0))</f>
        <v>0</v>
      </c>
    </row>
    <row r="12" spans="1:156" s="227" customFormat="1" x14ac:dyDescent="0.25">
      <c r="A12" s="227" t="s">
        <v>29</v>
      </c>
      <c r="B12" s="227">
        <f ca="1">OFFSET(Data!$A$1,MATCH("# "&amp;$A12&amp;" Women",Data!$AJ:$AJ,0)-1,MATCH("Total/"&amp;B$1,Data!$1:$1,0)-1)*(-1)</f>
        <v>0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0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0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0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85</v>
      </c>
      <c r="AH12" s="227">
        <f ca="1">SMALL(Data!H$83:H$162,ROW()-8)</f>
        <v>383.00085999999999</v>
      </c>
      <c r="AI12" s="227" t="str">
        <f ca="1">INDEX(Data!$AJ:$AJ,MATCH($AH12,Data!$H:$H,0))</f>
        <v>Johannes Petz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-6</v>
      </c>
      <c r="AL12" s="227">
        <f ca="1">INDEX(Data!$F:$F,MATCH($AH12,Data!$H:$H,0))</f>
        <v>3</v>
      </c>
      <c r="AM12" s="227">
        <f ca="1">INDEX(Data!$G:$G,MATCH($AH12,Data!$H:$H,0))</f>
        <v>1</v>
      </c>
    </row>
    <row r="13" spans="1:156" s="227" customFormat="1" x14ac:dyDescent="0.25">
      <c r="A13" s="227" t="s">
        <v>11</v>
      </c>
      <c r="B13" s="227">
        <f ca="1">OFFSET(Data!$A$1,MATCH("# "&amp;$A13&amp;" Women",Data!$AJ:$AJ,0)-1,MATCH("Total/"&amp;B$1,Data!$1:$1,0)-1)</f>
        <v>4</v>
      </c>
      <c r="C13" s="227">
        <f ca="1">OFFSET(Data!$A$1,MATCH("# "&amp;$A13&amp;" Women",Data!$AJ:$AJ,0)-1,MATCH("Total/"&amp;C$1,Data!$1:$1,0)-1)</f>
        <v>6</v>
      </c>
      <c r="D13" s="227">
        <f ca="1">OFFSET(Data!$A$1,MATCH("# "&amp;$A13&amp;" Women",Data!$AJ:$AJ,0)-1,MATCH("Total/"&amp;D$1,Data!$1:$1,0)-1)</f>
        <v>8</v>
      </c>
      <c r="E13" s="227">
        <f ca="1">OFFSET(Data!$A$1,MATCH("# "&amp;$A13&amp;" Women",Data!$AJ:$AJ,0)-1,MATCH("Total/"&amp;E$1,Data!$1:$1,0)-1)</f>
        <v>3</v>
      </c>
      <c r="F13" s="227">
        <f ca="1">OFFSET(Data!$A$1,MATCH("# "&amp;$A13&amp;" Women",Data!$AJ:$AJ,0)-1,MATCH("Total/"&amp;F$1,Data!$1:$1,0)-1)</f>
        <v>9</v>
      </c>
      <c r="G13" s="227">
        <f ca="1">OFFSET(Data!$A$1,MATCH("# "&amp;$A13&amp;" Women",Data!$AJ:$AJ,0)-1,MATCH("Total/"&amp;G$1,Data!$1:$1,0)-1)</f>
        <v>6</v>
      </c>
      <c r="H13" s="227">
        <f ca="1">OFFSET(Data!$A$1,MATCH("# "&amp;$A13&amp;" Women",Data!$AJ:$AJ,0)-1,MATCH("Total/"&amp;H$1,Data!$1:$1,0)-1)</f>
        <v>5</v>
      </c>
      <c r="I13" s="227">
        <f ca="1">OFFSET(Data!$A$1,MATCH("# "&amp;$A13&amp;" Women",Data!$AJ:$AJ,0)-1,MATCH("Total/"&amp;I$1,Data!$1:$1,0)-1)</f>
        <v>10</v>
      </c>
      <c r="J13" s="227">
        <f ca="1">OFFSET(Data!$A$1,MATCH("# "&amp;$A13&amp;" Women",Data!$AJ:$AJ,0)-1,MATCH("Total/"&amp;J$1,Data!$1:$1,0)-1)</f>
        <v>8</v>
      </c>
      <c r="K13" s="227">
        <f ca="1">OFFSET(Data!$A$1,MATCH("# "&amp;$A13&amp;" Women",Data!$AJ:$AJ,0)-1,MATCH("Total/"&amp;K$1,Data!$1:$1,0)-1)</f>
        <v>7</v>
      </c>
      <c r="L13" s="227">
        <f ca="1">OFFSET(Data!$A$1,MATCH("# "&amp;$A13&amp;" Women",Data!$AJ:$AJ,0)-1,MATCH("Total/"&amp;L$1,Data!$1:$1,0)-1)</f>
        <v>5</v>
      </c>
      <c r="M13" s="227">
        <f ca="1">OFFSET(Data!$A$1,MATCH("# "&amp;$A13&amp;" Women",Data!$AJ:$AJ,0)-1,MATCH("Total/"&amp;M$1,Data!$1:$1,0)-1)</f>
        <v>8</v>
      </c>
      <c r="N13" s="227">
        <f ca="1">OFFSET(Data!$A$1,MATCH("# "&amp;$A13&amp;" Women",Data!$AJ:$AJ,0)-1,MATCH("Total/"&amp;N$1,Data!$1:$1,0)-1)</f>
        <v>8</v>
      </c>
      <c r="O13" s="227">
        <f ca="1">OFFSET(Data!$A$1,MATCH("# "&amp;$A13&amp;" Women",Data!$AJ:$AJ,0)-1,MATCH("Total/"&amp;O$1,Data!$1:$1,0)-1)</f>
        <v>10</v>
      </c>
      <c r="P13" s="227">
        <f ca="1">OFFSET(Data!$A$1,MATCH("# "&amp;$A13&amp;" Women",Data!$AJ:$AJ,0)-1,MATCH("Total/"&amp;P$1,Data!$1:$1,0)-1)</f>
        <v>10</v>
      </c>
      <c r="Q13" s="227">
        <f ca="1">OFFSET(Data!$A$1,MATCH("# "&amp;$A13&amp;" Women",Data!$AJ:$AJ,0)-1,MATCH("Total/"&amp;Q$1,Data!$1:$1,0)-1)</f>
        <v>0</v>
      </c>
      <c r="R13" s="227">
        <f ca="1">OFFSET(Data!$A$1,MATCH("# "&amp;$A13&amp;" Women",Data!$AJ:$AJ,0)-1,MATCH("Total/"&amp;R$1,Data!$1:$1,0)-1)</f>
        <v>0</v>
      </c>
      <c r="S13" s="227">
        <f ca="1">OFFSET(Data!$A$1,MATCH("# "&amp;$A13&amp;" Women",Data!$AJ:$AJ,0)-1,MATCH("Total/"&amp;S$1,Data!$1:$1,0)-1)</f>
        <v>0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85</v>
      </c>
      <c r="AH13" s="227">
        <f ca="1">SMALL(Data!H$83:H$162,ROW()-8)</f>
        <v>385.00087000000002</v>
      </c>
      <c r="AI13" s="227" t="str">
        <f ca="1">INDEX(Data!$AJ:$AJ,MATCH($AH13,Data!$H:$H,0))</f>
        <v>David Wojak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-3</v>
      </c>
      <c r="AL13" s="227">
        <f ca="1">INDEX(Data!$F:$F,MATCH($AH13,Data!$H:$H,0))</f>
        <v>4</v>
      </c>
      <c r="AM13" s="227">
        <f ca="1">INDEX(Data!$G:$G,MATCH($AH13,Data!$H:$H,0))</f>
        <v>0</v>
      </c>
    </row>
    <row r="14" spans="1:156" s="227" customFormat="1" x14ac:dyDescent="0.25">
      <c r="A14" s="227" t="s">
        <v>30</v>
      </c>
      <c r="B14" s="227">
        <f ca="1">OFFSET(Data!$A$1,MATCH("# "&amp;$A14&amp;" Women",Data!$AJ:$AJ,0)-1,MATCH("Total/"&amp;B$1,Data!$1:$1,0)-1)</f>
        <v>2</v>
      </c>
      <c r="C14" s="227">
        <f ca="1">OFFSET(Data!$A$1,MATCH("# "&amp;$A14&amp;" Women",Data!$AJ:$AJ,0)-1,MATCH("Total/"&amp;C$1,Data!$1:$1,0)-1)</f>
        <v>0</v>
      </c>
      <c r="D14" s="227">
        <f ca="1">OFFSET(Data!$A$1,MATCH("# "&amp;$A14&amp;" Women",Data!$AJ:$AJ,0)-1,MATCH("Total/"&amp;D$1,Data!$1:$1,0)-1)</f>
        <v>4</v>
      </c>
      <c r="E14" s="227">
        <f ca="1">OFFSET(Data!$A$1,MATCH("# "&amp;$A14&amp;" Women",Data!$AJ:$AJ,0)-1,MATCH("Total/"&amp;E$1,Data!$1:$1,0)-1)</f>
        <v>1</v>
      </c>
      <c r="F14" s="227">
        <f ca="1">OFFSET(Data!$A$1,MATCH("# "&amp;$A14&amp;" Women",Data!$AJ:$AJ,0)-1,MATCH("Total/"&amp;F$1,Data!$1:$1,0)-1)</f>
        <v>2</v>
      </c>
      <c r="G14" s="227">
        <f ca="1">OFFSET(Data!$A$1,MATCH("# "&amp;$A14&amp;" Women",Data!$AJ:$AJ,0)-1,MATCH("Total/"&amp;G$1,Data!$1:$1,0)-1)</f>
        <v>0</v>
      </c>
      <c r="H14" s="227">
        <f ca="1">OFFSET(Data!$A$1,MATCH("# "&amp;$A14&amp;" Women",Data!$AJ:$AJ,0)-1,MATCH("Total/"&amp;H$1,Data!$1:$1,0)-1)</f>
        <v>1</v>
      </c>
      <c r="I14" s="227">
        <f ca="1">OFFSET(Data!$A$1,MATCH("# "&amp;$A14&amp;" Women",Data!$AJ:$AJ,0)-1,MATCH("Total/"&amp;I$1,Data!$1:$1,0)-1)</f>
        <v>1</v>
      </c>
      <c r="J14" s="227">
        <f ca="1">OFFSET(Data!$A$1,MATCH("# "&amp;$A14&amp;" Women",Data!$AJ:$AJ,0)-1,MATCH("Total/"&amp;J$1,Data!$1:$1,0)-1)</f>
        <v>1</v>
      </c>
      <c r="K14" s="227">
        <f ca="1">OFFSET(Data!$A$1,MATCH("# "&amp;$A14&amp;" Women",Data!$AJ:$AJ,0)-1,MATCH("Total/"&amp;K$1,Data!$1:$1,0)-1)</f>
        <v>6</v>
      </c>
      <c r="L14" s="227">
        <f ca="1">OFFSET(Data!$A$1,MATCH("# "&amp;$A14&amp;" Women",Data!$AJ:$AJ,0)-1,MATCH("Total/"&amp;L$1,Data!$1:$1,0)-1)</f>
        <v>4</v>
      </c>
      <c r="M14" s="227">
        <f ca="1">OFFSET(Data!$A$1,MATCH("# "&amp;$A14&amp;" Women",Data!$AJ:$AJ,0)-1,MATCH("Total/"&amp;M$1,Data!$1:$1,0)-1)</f>
        <v>1</v>
      </c>
      <c r="N14" s="227">
        <f ca="1">OFFSET(Data!$A$1,MATCH("# "&amp;$A14&amp;" Women",Data!$AJ:$AJ,0)-1,MATCH("Total/"&amp;N$1,Data!$1:$1,0)-1)</f>
        <v>0</v>
      </c>
      <c r="O14" s="227">
        <f ca="1">OFFSET(Data!$A$1,MATCH("# "&amp;$A14&amp;" Women",Data!$AJ:$AJ,0)-1,MATCH("Total/"&amp;O$1,Data!$1:$1,0)-1)</f>
        <v>4</v>
      </c>
      <c r="P14" s="227">
        <f ca="1">OFFSET(Data!$A$1,MATCH("# "&amp;$A14&amp;" Women",Data!$AJ:$AJ,0)-1,MATCH("Total/"&amp;P$1,Data!$1:$1,0)-1)</f>
        <v>3</v>
      </c>
      <c r="Q14" s="227">
        <f ca="1">OFFSET(Data!$A$1,MATCH("# "&amp;$A14&amp;" Women",Data!$AJ:$AJ,0)-1,MATCH("Total/"&amp;Q$1,Data!$1:$1,0)-1)</f>
        <v>0</v>
      </c>
      <c r="R14" s="227">
        <f ca="1">OFFSET(Data!$A$1,MATCH("# "&amp;$A14&amp;" Women",Data!$AJ:$AJ,0)-1,MATCH("Total/"&amp;R$1,Data!$1:$1,0)-1)</f>
        <v>0</v>
      </c>
      <c r="S14" s="227">
        <f ca="1">OFFSET(Data!$A$1,MATCH("# "&amp;$A14&amp;" Women",Data!$AJ:$AJ,0)-1,MATCH("Total/"&amp;S$1,Data!$1:$1,0)-1)</f>
        <v>0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85</v>
      </c>
      <c r="AH14" s="227">
        <f ca="1">SMALL(Data!H$83:H$162,ROW()-8)</f>
        <v>385.00088</v>
      </c>
      <c r="AI14" s="227" t="str">
        <f ca="1">INDEX(Data!$AJ:$AJ,MATCH($AH14,Data!$H:$H,0))</f>
        <v>Michael Paulus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-5</v>
      </c>
      <c r="AL14" s="227">
        <f ca="1">INDEX(Data!$F:$F,MATCH($AH14,Data!$H:$H,0))</f>
        <v>4</v>
      </c>
      <c r="AM14" s="227">
        <f ca="1">INDEX(Data!$G:$G,MATCH($AH14,Data!$H:$H,0))</f>
        <v>1</v>
      </c>
    </row>
    <row r="15" spans="1:156" s="227" customFormat="1" x14ac:dyDescent="0.25">
      <c r="AH15" s="227">
        <f ca="1">SMALL(Data!H$83:H$162,ROW()-8)</f>
        <v>386.00089000000003</v>
      </c>
      <c r="AI15" s="227" t="str">
        <f ca="1">INDEX(Data!$AJ:$AJ,MATCH($AH15,Data!$H:$H,0))</f>
        <v>Peter Prinz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-1</v>
      </c>
      <c r="AL15" s="227">
        <f ca="1">INDEX(Data!$F:$F,MATCH($AH15,Data!$H:$H,0))</f>
        <v>3</v>
      </c>
      <c r="AM15" s="227">
        <f ca="1">INDEX(Data!$G:$G,MATCH($AH15,Data!$H:$H,0))</f>
        <v>0</v>
      </c>
    </row>
    <row r="16" spans="1:156" s="227" customFormat="1" x14ac:dyDescent="0.25">
      <c r="AH16" s="227">
        <f ca="1">SMALL(Data!H$83:H$162,ROW()-8)</f>
        <v>386.0009</v>
      </c>
      <c r="AI16" s="227" t="str">
        <f ca="1">INDEX(Data!$AJ:$AJ,MATCH($AH16,Data!$H:$H,0))</f>
        <v>Franz Hable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-4</v>
      </c>
      <c r="AL16" s="227">
        <f ca="1">INDEX(Data!$F:$F,MATCH($AH16,Data!$H:$H,0))</f>
        <v>4</v>
      </c>
      <c r="AM16" s="227">
        <f ca="1">INDEX(Data!$G:$G,MATCH($AH16,Data!$H:$H,0))</f>
        <v>1</v>
      </c>
    </row>
    <row r="17" spans="34:39" s="227" customFormat="1" x14ac:dyDescent="0.25">
      <c r="AH17" s="227">
        <f ca="1">SMALL(Data!H$83:H$162,ROW()-8)</f>
        <v>386.00090999999998</v>
      </c>
      <c r="AI17" s="227" t="str">
        <f ca="1">INDEX(Data!$AJ:$AJ,MATCH($AH17,Data!$H:$H,0))</f>
        <v>Günther Kaimberger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-3</v>
      </c>
      <c r="AL17" s="227">
        <f ca="1">INDEX(Data!$F:$F,MATCH($AH17,Data!$H:$H,0))</f>
        <v>1</v>
      </c>
      <c r="AM17" s="227">
        <f ca="1">INDEX(Data!$G:$G,MATCH($AH17,Data!$H:$H,0))</f>
        <v>2</v>
      </c>
    </row>
    <row r="18" spans="34:39" s="227" customFormat="1" x14ac:dyDescent="0.25">
      <c r="AH18" s="227">
        <f ca="1">SMALL(Data!H$83:H$162,ROW()-8)</f>
        <v>387.00092000000001</v>
      </c>
      <c r="AI18" s="227" t="str">
        <f ca="1">INDEX(Data!$AJ:$AJ,MATCH($AH18,Data!$H:$H,0))</f>
        <v>Lukas Oberhuemer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-3</v>
      </c>
      <c r="AL18" s="227">
        <f ca="1">INDEX(Data!$F:$F,MATCH($AH18,Data!$H:$H,0))</f>
        <v>4</v>
      </c>
      <c r="AM18" s="227">
        <f ca="1">INDEX(Data!$G:$G,MATCH($AH18,Data!$H:$H,0))</f>
        <v>1</v>
      </c>
    </row>
    <row r="19" spans="34:39" s="227" customFormat="1" x14ac:dyDescent="0.25">
      <c r="AH19" s="227">
        <f ca="1">SMALL(Data!H$83:H$162,ROW()-8)</f>
        <v>388.00092999999998</v>
      </c>
      <c r="AI19" s="227" t="str">
        <f ca="1">INDEX(Data!$AJ:$AJ,MATCH($AH19,Data!$H:$H,0))</f>
        <v>Christian Klima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-2</v>
      </c>
      <c r="AL19" s="227">
        <f ca="1">INDEX(Data!$F:$F,MATCH($AH19,Data!$H:$H,0))</f>
        <v>6</v>
      </c>
      <c r="AM19" s="227">
        <f ca="1">INDEX(Data!$G:$G,MATCH($AH19,Data!$H:$H,0))</f>
        <v>0</v>
      </c>
    </row>
    <row r="20" spans="34:39" s="227" customFormat="1" x14ac:dyDescent="0.25">
      <c r="AH20" s="227">
        <f ca="1">SMALL(Data!H$83:H$162,ROW()-8)</f>
        <v>388.00094000000001</v>
      </c>
      <c r="AI20" s="227" t="str">
        <f ca="1">INDEX(Data!$AJ:$AJ,MATCH($AH20,Data!$H:$H,0))</f>
        <v>Gerhard Petz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-3</v>
      </c>
      <c r="AL20" s="227">
        <f ca="1">INDEX(Data!$F:$F,MATCH($AH20,Data!$H:$H,0))</f>
        <v>7</v>
      </c>
      <c r="AM20" s="227">
        <f ca="1">INDEX(Data!$G:$G,MATCH($AH20,Data!$H:$H,0))</f>
        <v>0</v>
      </c>
    </row>
    <row r="21" spans="34:39" s="227" customFormat="1" x14ac:dyDescent="0.25">
      <c r="AH21" s="227">
        <f ca="1">SMALL(Data!H$83:H$162,ROW()-8)</f>
        <v>389.00094999999999</v>
      </c>
      <c r="AI21" s="227" t="str">
        <f ca="1">INDEX(Data!$AJ:$AJ,MATCH($AH21,Data!$H:$H,0))</f>
        <v>Werner Mooshammer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-3</v>
      </c>
      <c r="AL21" s="227">
        <f ca="1">INDEX(Data!$F:$F,MATCH($AH21,Data!$H:$H,0))</f>
        <v>5</v>
      </c>
      <c r="AM21" s="227">
        <f ca="1">INDEX(Data!$G:$G,MATCH($AH21,Data!$H:$H,0))</f>
        <v>1</v>
      </c>
    </row>
    <row r="22" spans="34:39" s="227" customFormat="1" x14ac:dyDescent="0.25">
      <c r="AH22" s="227">
        <f ca="1">SMALL(Data!H$83:H$162,ROW()-8)</f>
        <v>390.00096000000002</v>
      </c>
      <c r="AI22" s="227" t="str">
        <f ca="1">INDEX(Data!$AJ:$AJ,MATCH($AH22,Data!$H:$H,0))</f>
        <v>Matthias Neubauer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-3</v>
      </c>
      <c r="AL22" s="227">
        <f ca="1">INDEX(Data!$F:$F,MATCH($AH22,Data!$H:$H,0))</f>
        <v>7</v>
      </c>
      <c r="AM22" s="227">
        <f ca="1">INDEX(Data!$G:$G,MATCH($AH22,Data!$H:$H,0))</f>
        <v>1</v>
      </c>
    </row>
    <row r="23" spans="34:39" s="227" customFormat="1" x14ac:dyDescent="0.25">
      <c r="AH23" s="227">
        <f ca="1">SMALL(Data!H$83:H$162,ROW()-8)</f>
        <v>390.00097</v>
      </c>
      <c r="AI23" s="227" t="str">
        <f ca="1">INDEX(Data!$AJ:$AJ,MATCH($AH23,Data!$H:$H,0))</f>
        <v>Michael Greilinger</v>
      </c>
      <c r="AJ23" s="227">
        <f ca="1">INDEX(Data!$E:$E,MATCH($AH23,Data!$H:$H,0))*(-1)</f>
        <v>0</v>
      </c>
      <c r="AK23" s="227">
        <f ca="1">IF(INDEX(Data!$D:$D,MATCH($AH23,Data!$H:$H,0))*(-1)=0,"",INDEX(Data!$D:$D,MATCH($AH23,Data!$H:$H,0))*(-1))</f>
        <v>-1</v>
      </c>
      <c r="AL23" s="227">
        <f ca="1">INDEX(Data!$F:$F,MATCH($AH23,Data!$H:$H,0))</f>
        <v>5</v>
      </c>
      <c r="AM23" s="227">
        <f ca="1">INDEX(Data!$G:$G,MATCH($AH23,Data!$H:$H,0))</f>
        <v>1</v>
      </c>
    </row>
    <row r="24" spans="34:39" s="227" customFormat="1" x14ac:dyDescent="0.25">
      <c r="AH24" s="227">
        <f ca="1">SMALL(Data!H$83:H$162,ROW()-8)</f>
        <v>393.00098000000003</v>
      </c>
      <c r="AI24" s="227" t="str">
        <f ca="1">INDEX(Data!$AJ:$AJ,MATCH($AH24,Data!$H:$H,0))</f>
        <v>Rainer Zeller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-1</v>
      </c>
      <c r="AL24" s="227">
        <f ca="1">INDEX(Data!$F:$F,MATCH($AH24,Data!$H:$H,0))</f>
        <v>8</v>
      </c>
      <c r="AM24" s="227">
        <f ca="1">INDEX(Data!$G:$G,MATCH($AH24,Data!$H:$H,0))</f>
        <v>1</v>
      </c>
    </row>
    <row r="25" spans="34:39" s="227" customFormat="1" x14ac:dyDescent="0.25">
      <c r="AH25" s="227">
        <f ca="1">SMALL(Data!H$83:H$162,ROW()-8)</f>
        <v>393.00099</v>
      </c>
      <c r="AI25" s="227" t="str">
        <f ca="1">INDEX(Data!$AJ:$AJ,MATCH($AH25,Data!$H:$H,0))</f>
        <v>Wolf Naetar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-2</v>
      </c>
      <c r="AL25" s="227">
        <f ca="1">INDEX(Data!$F:$F,MATCH($AH25,Data!$H:$H,0))</f>
        <v>8</v>
      </c>
      <c r="AM25" s="227">
        <f ca="1">INDEX(Data!$G:$G,MATCH($AH25,Data!$H:$H,0))</f>
        <v>1</v>
      </c>
    </row>
    <row r="26" spans="34:39" s="227" customFormat="1" x14ac:dyDescent="0.25">
      <c r="AH26" s="227">
        <f ca="1">SMALL(Data!H$83:H$162,ROW()-8)</f>
        <v>393.00099999999998</v>
      </c>
      <c r="AI26" s="227" t="str">
        <f ca="1">INDEX(Data!$AJ:$AJ,MATCH($AH26,Data!$H:$H,0))</f>
        <v>Aaron Max Andrews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-1</v>
      </c>
      <c r="AL26" s="227">
        <f ca="1">INDEX(Data!$F:$F,MATCH($AH26,Data!$H:$H,0))</f>
        <v>8</v>
      </c>
      <c r="AM26" s="227">
        <f ca="1">INDEX(Data!$G:$G,MATCH($AH26,Data!$H:$H,0))</f>
        <v>1</v>
      </c>
    </row>
    <row r="27" spans="34:39" s="227" customFormat="1" x14ac:dyDescent="0.25">
      <c r="AH27" s="227">
        <f ca="1">SMALL(Data!H$83:H$162,ROW()-8)</f>
        <v>393.00101000000001</v>
      </c>
      <c r="AI27" s="227" t="str">
        <f ca="1">INDEX(Data!$AJ:$AJ,MATCH($AH27,Data!$H:$H,0))</f>
        <v>Elija Feigl</v>
      </c>
      <c r="AJ27" s="227">
        <f ca="1">INDEX(Data!$E:$E,MATCH($AH27,Data!$H:$H,0))*(-1)</f>
        <v>0</v>
      </c>
      <c r="AK27" s="227">
        <f ca="1">IF(INDEX(Data!$D:$D,MATCH($AH27,Data!$H:$H,0))*(-1)=0,"",INDEX(Data!$D:$D,MATCH($AH27,Data!$H:$H,0))*(-1))</f>
        <v>-2</v>
      </c>
      <c r="AL27" s="227">
        <f ca="1">INDEX(Data!$F:$F,MATCH($AH27,Data!$H:$H,0))</f>
        <v>11</v>
      </c>
      <c r="AM27" s="227">
        <f ca="1">INDEX(Data!$G:$G,MATCH($AH27,Data!$H:$H,0))</f>
        <v>0</v>
      </c>
    </row>
    <row r="28" spans="34:39" s="227" customFormat="1" x14ac:dyDescent="0.25">
      <c r="AH28" s="227">
        <f ca="1">SMALL(Data!H$83:H$162,ROW()-8)</f>
        <v>394.00101999999998</v>
      </c>
      <c r="AI28" s="227" t="str">
        <f ca="1">INDEX(Data!$AJ:$AJ,MATCH($AH28,Data!$H:$H,0))</f>
        <v>Bernhard Pucher</v>
      </c>
      <c r="AJ28" s="227">
        <f ca="1">INDEX(Data!$E:$E,MATCH($AH28,Data!$H:$H,0))*(-1)</f>
        <v>0</v>
      </c>
      <c r="AK28" s="227">
        <f ca="1">IF(INDEX(Data!$D:$D,MATCH($AH28,Data!$H:$H,0))*(-1)=0,"",INDEX(Data!$D:$D,MATCH($AH28,Data!$H:$H,0))*(-1))</f>
        <v>-1</v>
      </c>
      <c r="AL28" s="227">
        <f ca="1">INDEX(Data!$F:$F,MATCH($AH28,Data!$H:$H,0))</f>
        <v>7</v>
      </c>
      <c r="AM28" s="227">
        <f ca="1">INDEX(Data!$G:$G,MATCH($AH28,Data!$H:$H,0))</f>
        <v>2</v>
      </c>
    </row>
    <row r="29" spans="34:39" s="227" customFormat="1" x14ac:dyDescent="0.25">
      <c r="AH29" s="227">
        <f ca="1">SMALL(Data!H$83:H$162,ROW()-8)</f>
        <v>394.00103000000001</v>
      </c>
      <c r="AI29" s="227" t="str">
        <f ca="1">INDEX(Data!$AJ:$AJ,MATCH($AH29,Data!$H:$H,0))</f>
        <v>Simon Ceh</v>
      </c>
      <c r="AJ29" s="227">
        <f ca="1">INDEX(Data!$E:$E,MATCH($AH29,Data!$H:$H,0))*(-1)</f>
        <v>0</v>
      </c>
      <c r="AK29" s="227" t="str">
        <f ca="1">IF(INDEX(Data!$D:$D,MATCH($AH29,Data!$H:$H,0))*(-1)=0,"",INDEX(Data!$D:$D,MATCH($AH29,Data!$H:$H,0))*(-1))</f>
        <v/>
      </c>
      <c r="AL29" s="227">
        <f ca="1">INDEX(Data!$F:$F,MATCH($AH29,Data!$H:$H,0))</f>
        <v>8</v>
      </c>
      <c r="AM29" s="227">
        <f ca="1">INDEX(Data!$G:$G,MATCH($AH29,Data!$H:$H,0))</f>
        <v>1</v>
      </c>
    </row>
    <row r="30" spans="34:39" s="227" customFormat="1" x14ac:dyDescent="0.25">
      <c r="AH30" s="227">
        <f ca="1">SMALL(Data!H$83:H$162,ROW()-8)</f>
        <v>395.00103999999999</v>
      </c>
      <c r="AI30" s="227" t="str">
        <f ca="1">INDEX(Data!$AJ:$AJ,MATCH($AH30,Data!$H:$H,0))</f>
        <v>Tommy Vacca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-2</v>
      </c>
      <c r="AL30" s="227">
        <f ca="1">INDEX(Data!$F:$F,MATCH($AH30,Data!$H:$H,0))</f>
        <v>6</v>
      </c>
      <c r="AM30" s="227">
        <f ca="1">INDEX(Data!$G:$G,MATCH($AH30,Data!$H:$H,0))</f>
        <v>3</v>
      </c>
    </row>
    <row r="31" spans="34:39" s="227" customFormat="1" x14ac:dyDescent="0.25">
      <c r="AH31" s="227">
        <f ca="1">SMALL(Data!H$83:H$162,ROW()-8)</f>
        <v>396.00105000000002</v>
      </c>
      <c r="AI31" s="227" t="str">
        <f ca="1">INDEX(Data!$AJ:$AJ,MATCH($AH31,Data!$H:$H,0))</f>
        <v>Adam Schneiter</v>
      </c>
      <c r="AJ31" s="227">
        <f ca="1">INDEX(Data!$E:$E,MATCH($AH31,Data!$H:$H,0))*(-1)</f>
        <v>0</v>
      </c>
      <c r="AK31" s="227" t="str">
        <f ca="1">IF(INDEX(Data!$D:$D,MATCH($AH31,Data!$H:$H,0))*(-1)=0,"",INDEX(Data!$D:$D,MATCH($AH31,Data!$H:$H,0))*(-1))</f>
        <v/>
      </c>
      <c r="AL31" s="227">
        <f ca="1">INDEX(Data!$F:$F,MATCH($AH31,Data!$H:$H,0))</f>
        <v>12</v>
      </c>
      <c r="AM31" s="227">
        <f ca="1">INDEX(Data!$G:$G,MATCH($AH31,Data!$H:$H,0))</f>
        <v>0</v>
      </c>
    </row>
    <row r="32" spans="34:39" s="227" customFormat="1" x14ac:dyDescent="0.25">
      <c r="AH32" s="227">
        <f ca="1">SMALL(Data!H$83:H$162,ROW()-8)</f>
        <v>397.00106</v>
      </c>
      <c r="AI32" s="227" t="str">
        <f ca="1">INDEX(Data!$AJ:$AJ,MATCH($AH32,Data!$H:$H,0))</f>
        <v>Tom Hlina</v>
      </c>
      <c r="AJ32" s="227">
        <f ca="1">INDEX(Data!$E:$E,MATCH($AH32,Data!$H:$H,0))*(-1)</f>
        <v>0</v>
      </c>
      <c r="AK32" s="227">
        <f ca="1">IF(INDEX(Data!$D:$D,MATCH($AH32,Data!$H:$H,0))*(-1)=0,"",INDEX(Data!$D:$D,MATCH($AH32,Data!$H:$H,0))*(-1))</f>
        <v>-1</v>
      </c>
      <c r="AL32" s="227">
        <f ca="1">INDEX(Data!$F:$F,MATCH($AH32,Data!$H:$H,0))</f>
        <v>10</v>
      </c>
      <c r="AM32" s="227">
        <f ca="1">INDEX(Data!$G:$G,MATCH($AH32,Data!$H:$H,0))</f>
        <v>2</v>
      </c>
    </row>
    <row r="33" spans="34:39" s="227" customFormat="1" x14ac:dyDescent="0.25">
      <c r="AH33" s="227">
        <f ca="1">SMALL(Data!H$83:H$162,ROW()-8)</f>
        <v>397.00107000000003</v>
      </c>
      <c r="AI33" s="227" t="str">
        <f ca="1">INDEX(Data!$AJ:$AJ,MATCH($AH33,Data!$H:$H,0))</f>
        <v>Markku Riihonen</v>
      </c>
      <c r="AJ33" s="227">
        <f ca="1">INDEX(Data!$E:$E,MATCH($AH33,Data!$H:$H,0))*(-1)</f>
        <v>0</v>
      </c>
      <c r="AK33" s="227">
        <f ca="1">IF(INDEX(Data!$D:$D,MATCH($AH33,Data!$H:$H,0))*(-1)=0,"",INDEX(Data!$D:$D,MATCH($AH33,Data!$H:$H,0))*(-1))</f>
        <v>-3</v>
      </c>
      <c r="AL33" s="227">
        <f ca="1">INDEX(Data!$F:$F,MATCH($AH33,Data!$H:$H,0))</f>
        <v>12</v>
      </c>
      <c r="AM33" s="227">
        <f ca="1">INDEX(Data!$G:$G,MATCH($AH33,Data!$H:$H,0))</f>
        <v>2</v>
      </c>
    </row>
    <row r="34" spans="34:39" s="227" customFormat="1" x14ac:dyDescent="0.25">
      <c r="AH34" s="227">
        <f ca="1">SMALL(Data!H$83:H$162,ROW()-8)</f>
        <v>398.00108</v>
      </c>
      <c r="AI34" s="227" t="str">
        <f ca="1">INDEX(Data!$AJ:$AJ,MATCH($AH34,Data!$H:$H,0))</f>
        <v>Manfred Knapp</v>
      </c>
      <c r="AJ34" s="227">
        <f ca="1">INDEX(Data!$E:$E,MATCH($AH34,Data!$H:$H,0))*(-1)</f>
        <v>0</v>
      </c>
      <c r="AK34" s="227">
        <f ca="1">IF(INDEX(Data!$D:$D,MATCH($AH34,Data!$H:$H,0))*(-1)=0,"",INDEX(Data!$D:$D,MATCH($AH34,Data!$H:$H,0))*(-1))</f>
        <v>-2</v>
      </c>
      <c r="AL34" s="227">
        <f ca="1">INDEX(Data!$F:$F,MATCH($AH34,Data!$H:$H,0))</f>
        <v>12</v>
      </c>
      <c r="AM34" s="227">
        <f ca="1">INDEX(Data!$G:$G,MATCH($AH34,Data!$H:$H,0))</f>
        <v>2</v>
      </c>
    </row>
    <row r="35" spans="34:39" s="227" customFormat="1" x14ac:dyDescent="0.25">
      <c r="AH35" s="227">
        <f ca="1">SMALL(Data!H$83:H$162,ROW()-8)</f>
        <v>398.00108999999998</v>
      </c>
      <c r="AI35" s="227" t="str">
        <f ca="1">INDEX(Data!$AJ:$AJ,MATCH($AH35,Data!$H:$H,0))</f>
        <v>Michael Priester</v>
      </c>
      <c r="AJ35" s="227">
        <f ca="1">INDEX(Data!$E:$E,MATCH($AH35,Data!$H:$H,0))*(-1)</f>
        <v>0</v>
      </c>
      <c r="AK35" s="227" t="str">
        <f ca="1">IF(INDEX(Data!$D:$D,MATCH($AH35,Data!$H:$H,0))*(-1)=0,"",INDEX(Data!$D:$D,MATCH($AH35,Data!$H:$H,0))*(-1))</f>
        <v/>
      </c>
      <c r="AL35" s="227">
        <f ca="1">INDEX(Data!$F:$F,MATCH($AH35,Data!$H:$H,0))</f>
        <v>12</v>
      </c>
      <c r="AM35" s="227">
        <f ca="1">INDEX(Data!$G:$G,MATCH($AH35,Data!$H:$H,0))</f>
        <v>1</v>
      </c>
    </row>
    <row r="36" spans="34:39" s="227" customFormat="1" x14ac:dyDescent="0.25">
      <c r="AH36" s="227">
        <f ca="1">SMALL(Data!H$83:H$162,ROW()-8)</f>
        <v>401.00110000000001</v>
      </c>
      <c r="AI36" s="227" t="str">
        <f ca="1">INDEX(Data!$AJ:$AJ,MATCH($AH36,Data!$H:$H,0))</f>
        <v>Michael Seitlinger</v>
      </c>
      <c r="AJ36" s="227">
        <f ca="1">INDEX(Data!$E:$E,MATCH($AH36,Data!$H:$H,0))*(-1)</f>
        <v>0</v>
      </c>
      <c r="AK36" s="227">
        <f ca="1">IF(INDEX(Data!$D:$D,MATCH($AH36,Data!$H:$H,0))*(-1)=0,"",INDEX(Data!$D:$D,MATCH($AH36,Data!$H:$H,0))*(-1))</f>
        <v>-1</v>
      </c>
      <c r="AL36" s="227">
        <f ca="1">INDEX(Data!$F:$F,MATCH($AH36,Data!$H:$H,0))</f>
        <v>14</v>
      </c>
      <c r="AM36" s="227">
        <f ca="1">INDEX(Data!$G:$G,MATCH($AH36,Data!$H:$H,0))</f>
        <v>2</v>
      </c>
    </row>
    <row r="37" spans="34:39" s="227" customFormat="1" x14ac:dyDescent="0.25">
      <c r="AH37" s="227">
        <f ca="1">SMALL(Data!H$83:H$162,ROW()-8)</f>
        <v>401.00110999999998</v>
      </c>
      <c r="AI37" s="227" t="str">
        <f ca="1">INDEX(Data!$AJ:$AJ,MATCH($AH37,Data!$H:$H,0))</f>
        <v>Magda Kiss</v>
      </c>
      <c r="AJ37" s="227">
        <f ca="1">INDEX(Data!$E:$E,MATCH($AH37,Data!$H:$H,0))*(-1)</f>
        <v>0</v>
      </c>
      <c r="AK37" s="227" t="str">
        <f ca="1">IF(INDEX(Data!$D:$D,MATCH($AH37,Data!$H:$H,0))*(-1)=0,"",INDEX(Data!$D:$D,MATCH($AH37,Data!$H:$H,0))*(-1))</f>
        <v/>
      </c>
      <c r="AL37" s="227">
        <f ca="1">INDEX(Data!$F:$F,MATCH($AH37,Data!$H:$H,0))</f>
        <v>13</v>
      </c>
      <c r="AM37" s="227">
        <f ca="1">INDEX(Data!$G:$G,MATCH($AH37,Data!$H:$H,0))</f>
        <v>2</v>
      </c>
    </row>
    <row r="38" spans="34:39" s="227" customFormat="1" x14ac:dyDescent="0.25">
      <c r="AH38" s="227">
        <f ca="1">SMALL(Data!H$83:H$162,ROW()-8)</f>
        <v>403.00112000000001</v>
      </c>
      <c r="AI38" s="227" t="str">
        <f ca="1">INDEX(Data!$AJ:$AJ,MATCH($AH38,Data!$H:$H,0))</f>
        <v>Markus Fuchs</v>
      </c>
      <c r="AJ38" s="227">
        <f ca="1">INDEX(Data!$E:$E,MATCH($AH38,Data!$H:$H,0))*(-1)</f>
        <v>0</v>
      </c>
      <c r="AK38" s="227" t="str">
        <f ca="1">IF(INDEX(Data!$D:$D,MATCH($AH38,Data!$H:$H,0))*(-1)=0,"",INDEX(Data!$D:$D,MATCH($AH38,Data!$H:$H,0))*(-1))</f>
        <v/>
      </c>
      <c r="AL38" s="227">
        <f ca="1">INDEX(Data!$F:$F,MATCH($AH38,Data!$H:$H,0))</f>
        <v>15</v>
      </c>
      <c r="AM38" s="227">
        <f ca="1">INDEX(Data!$G:$G,MATCH($AH38,Data!$H:$H,0))</f>
        <v>2</v>
      </c>
    </row>
    <row r="39" spans="34:39" s="227" customFormat="1" x14ac:dyDescent="0.25">
      <c r="AH39" s="227">
        <f ca="1">SMALL(Data!H$83:H$162,ROW()-8)</f>
        <v>403.00112999999999</v>
      </c>
      <c r="AI39" s="227" t="str">
        <f ca="1">INDEX(Data!$AJ:$AJ,MATCH($AH39,Data!$H:$H,0))</f>
        <v>Thomas Kremser</v>
      </c>
      <c r="AJ39" s="227">
        <f ca="1">INDEX(Data!$E:$E,MATCH($AH39,Data!$H:$H,0))*(-1)</f>
        <v>0</v>
      </c>
      <c r="AK39" s="227" t="str">
        <f ca="1">IF(INDEX(Data!$D:$D,MATCH($AH39,Data!$H:$H,0))*(-1)=0,"",INDEX(Data!$D:$D,MATCH($AH39,Data!$H:$H,0))*(-1))</f>
        <v/>
      </c>
      <c r="AL39" s="227">
        <f ca="1">INDEX(Data!$F:$F,MATCH($AH39,Data!$H:$H,0))</f>
        <v>17</v>
      </c>
      <c r="AM39" s="227">
        <f ca="1">INDEX(Data!$G:$G,MATCH($AH39,Data!$H:$H,0))</f>
        <v>1</v>
      </c>
    </row>
    <row r="40" spans="34:39" s="227" customFormat="1" x14ac:dyDescent="0.25">
      <c r="AH40" s="227">
        <f ca="1">SMALL(Data!H$83:H$162,ROW()-8)</f>
        <v>405.00114000000002</v>
      </c>
      <c r="AI40" s="227" t="str">
        <f ca="1">INDEX(Data!$AJ:$AJ,MATCH($AH40,Data!$H:$H,0))</f>
        <v>Kathi Winzer</v>
      </c>
      <c r="AJ40" s="227">
        <f ca="1">INDEX(Data!$E:$E,MATCH($AH40,Data!$H:$H,0))*(-1)</f>
        <v>0</v>
      </c>
      <c r="AK40" s="227" t="str">
        <f ca="1">IF(INDEX(Data!$D:$D,MATCH($AH40,Data!$H:$H,0))*(-1)=0,"",INDEX(Data!$D:$D,MATCH($AH40,Data!$H:$H,0))*(-1))</f>
        <v/>
      </c>
      <c r="AL40" s="227">
        <f ca="1">INDEX(Data!$F:$F,MATCH($AH40,Data!$H:$H,0))</f>
        <v>13</v>
      </c>
      <c r="AM40" s="227">
        <f ca="1">INDEX(Data!$G:$G,MATCH($AH40,Data!$H:$H,0))</f>
        <v>3</v>
      </c>
    </row>
    <row r="41" spans="34:39" s="227" customFormat="1" x14ac:dyDescent="0.25">
      <c r="AH41" s="227">
        <f ca="1">SMALL(Data!H$83:H$162,ROW()-8)</f>
        <v>405.00115</v>
      </c>
      <c r="AI41" s="227" t="str">
        <f ca="1">INDEX(Data!$AJ:$AJ,MATCH($AH41,Data!$H:$H,0))</f>
        <v>Ousama El Nabriss</v>
      </c>
      <c r="AJ41" s="227">
        <f ca="1">INDEX(Data!$E:$E,MATCH($AH41,Data!$H:$H,0))*(-1)</f>
        <v>0</v>
      </c>
      <c r="AK41" s="227" t="str">
        <f ca="1">IF(INDEX(Data!$D:$D,MATCH($AH41,Data!$H:$H,0))*(-1)=0,"",INDEX(Data!$D:$D,MATCH($AH41,Data!$H:$H,0))*(-1))</f>
        <v/>
      </c>
      <c r="AL41" s="227">
        <f ca="1">INDEX(Data!$F:$F,MATCH($AH41,Data!$H:$H,0))</f>
        <v>15</v>
      </c>
      <c r="AM41" s="227">
        <f ca="1">INDEX(Data!$G:$G,MATCH($AH41,Data!$H:$H,0))</f>
        <v>3</v>
      </c>
    </row>
    <row r="42" spans="34:39" s="227" customFormat="1" x14ac:dyDescent="0.25">
      <c r="AH42" s="227">
        <f ca="1">SMALL(Data!H$83:H$162,ROW()-8)</f>
        <v>405.00116000000003</v>
      </c>
      <c r="AI42" s="227" t="str">
        <f ca="1">INDEX(Data!$AJ:$AJ,MATCH($AH42,Data!$H:$H,0))</f>
        <v>Verena Droschke</v>
      </c>
      <c r="AJ42" s="227">
        <f ca="1">INDEX(Data!$E:$E,MATCH($AH42,Data!$H:$H,0))*(-1)</f>
        <v>0</v>
      </c>
      <c r="AK42" s="227" t="str">
        <f ca="1">IF(INDEX(Data!$D:$D,MATCH($AH42,Data!$H:$H,0))*(-1)=0,"",INDEX(Data!$D:$D,MATCH($AH42,Data!$H:$H,0))*(-1))</f>
        <v/>
      </c>
      <c r="AL42" s="227">
        <f ca="1">INDEX(Data!$F:$F,MATCH($AH42,Data!$H:$H,0))</f>
        <v>13</v>
      </c>
      <c r="AM42" s="227">
        <f ca="1">INDEX(Data!$G:$G,MATCH($AH42,Data!$H:$H,0))</f>
        <v>4</v>
      </c>
    </row>
    <row r="43" spans="34:39" s="227" customFormat="1" x14ac:dyDescent="0.25">
      <c r="AH43" s="227">
        <f ca="1">SMALL(Data!H$83:H$162,ROW()-8)</f>
        <v>406.00117</v>
      </c>
      <c r="AI43" s="227" t="str">
        <f ca="1">INDEX(Data!$AJ:$AJ,MATCH($AH43,Data!$H:$H,0))</f>
        <v>Manuel Schrenk</v>
      </c>
      <c r="AJ43" s="227">
        <f ca="1">INDEX(Data!$E:$E,MATCH($AH43,Data!$H:$H,0))*(-1)</f>
        <v>0</v>
      </c>
      <c r="AK43" s="227" t="str">
        <f ca="1">IF(INDEX(Data!$D:$D,MATCH($AH43,Data!$H:$H,0))*(-1)=0,"",INDEX(Data!$D:$D,MATCH($AH43,Data!$H:$H,0))*(-1))</f>
        <v/>
      </c>
      <c r="AL43" s="227">
        <f ca="1">INDEX(Data!$F:$F,MATCH($AH43,Data!$H:$H,0))</f>
        <v>14</v>
      </c>
      <c r="AM43" s="227">
        <f ca="1">INDEX(Data!$G:$G,MATCH($AH43,Data!$H:$H,0))</f>
        <v>4</v>
      </c>
    </row>
    <row r="44" spans="34:39" s="227" customFormat="1" x14ac:dyDescent="0.25">
      <c r="AH44" s="227">
        <f ca="1">SMALL(Data!H$83:H$162,ROW()-8)</f>
        <v>407.00117999999998</v>
      </c>
      <c r="AI44" s="227" t="str">
        <f ca="1">INDEX(Data!$AJ:$AJ,MATCH($AH44,Data!$H:$H,0))</f>
        <v>Thomas Spritzendorfer</v>
      </c>
      <c r="AJ44" s="227">
        <f ca="1">INDEX(Data!$E:$E,MATCH($AH44,Data!$H:$H,0))*(-1)</f>
        <v>0</v>
      </c>
      <c r="AK44" s="227" t="str">
        <f ca="1">IF(INDEX(Data!$D:$D,MATCH($AH44,Data!$H:$H,0))*(-1)=0,"",INDEX(Data!$D:$D,MATCH($AH44,Data!$H:$H,0))*(-1))</f>
        <v/>
      </c>
      <c r="AL44" s="227">
        <f ca="1">INDEX(Data!$F:$F,MATCH($AH44,Data!$H:$H,0))</f>
        <v>17</v>
      </c>
      <c r="AM44" s="227">
        <f ca="1">INDEX(Data!$G:$G,MATCH($AH44,Data!$H:$H,0))</f>
        <v>3</v>
      </c>
    </row>
    <row r="45" spans="34:39" s="227" customFormat="1" x14ac:dyDescent="0.25">
      <c r="AH45" s="227">
        <f ca="1">SMALL(Data!H$83:H$162,ROW()-8)</f>
        <v>408.00119000000001</v>
      </c>
      <c r="AI45" s="227" t="str">
        <f ca="1">INDEX(Data!$AJ:$AJ,MATCH($AH45,Data!$H:$H,0))</f>
        <v>Bernadette Brandeis</v>
      </c>
      <c r="AJ45" s="227">
        <f ca="1">INDEX(Data!$E:$E,MATCH($AH45,Data!$H:$H,0))*(-1)</f>
        <v>0</v>
      </c>
      <c r="AK45" s="227" t="str">
        <f ca="1">IF(INDEX(Data!$D:$D,MATCH($AH45,Data!$H:$H,0))*(-1)=0,"",INDEX(Data!$D:$D,MATCH($AH45,Data!$H:$H,0))*(-1))</f>
        <v/>
      </c>
      <c r="AL45" s="227">
        <f ca="1">INDEX(Data!$F:$F,MATCH($AH45,Data!$H:$H,0))</f>
        <v>20</v>
      </c>
      <c r="AM45" s="227">
        <f ca="1">INDEX(Data!$G:$G,MATCH($AH45,Data!$H:$H,0))</f>
        <v>2</v>
      </c>
    </row>
    <row r="46" spans="34:39" s="227" customFormat="1" x14ac:dyDescent="0.25">
      <c r="AH46" s="227">
        <f ca="1">SMALL(Data!H$83:H$162,ROW()-8)</f>
        <v>409.00119999999998</v>
      </c>
      <c r="AI46" s="227" t="str">
        <f ca="1">INDEX(Data!$AJ:$AJ,MATCH($AH46,Data!$H:$H,0))</f>
        <v>Robert Groissboeck</v>
      </c>
      <c r="AJ46" s="227">
        <f ca="1">INDEX(Data!$E:$E,MATCH($AH46,Data!$H:$H,0))*(-1)</f>
        <v>0</v>
      </c>
      <c r="AK46" s="227" t="str">
        <f ca="1">IF(INDEX(Data!$D:$D,MATCH($AH46,Data!$H:$H,0))*(-1)=0,"",INDEX(Data!$D:$D,MATCH($AH46,Data!$H:$H,0))*(-1))</f>
        <v/>
      </c>
      <c r="AL46" s="227">
        <f ca="1">INDEX(Data!$F:$F,MATCH($AH46,Data!$H:$H,0))</f>
        <v>17</v>
      </c>
      <c r="AM46" s="227">
        <f ca="1">INDEX(Data!$G:$G,MATCH($AH46,Data!$H:$H,0))</f>
        <v>4</v>
      </c>
    </row>
    <row r="47" spans="34:39" s="227" customFormat="1" x14ac:dyDescent="0.25">
      <c r="AH47" s="227">
        <f ca="1">SMALL(Data!H$83:H$162,ROW()-8)</f>
        <v>411.00121000000001</v>
      </c>
      <c r="AI47" s="227" t="str">
        <f ca="1">INDEX(Data!$AJ:$AJ,MATCH($AH47,Data!$H:$H,0))</f>
        <v>Irmgard Derschmidt</v>
      </c>
      <c r="AJ47" s="227">
        <f ca="1">INDEX(Data!$E:$E,MATCH($AH47,Data!$H:$H,0))*(-1)</f>
        <v>0</v>
      </c>
      <c r="AK47" s="227" t="str">
        <f ca="1">IF(INDEX(Data!$D:$D,MATCH($AH47,Data!$H:$H,0))*(-1)=0,"",INDEX(Data!$D:$D,MATCH($AH47,Data!$H:$H,0))*(-1))</f>
        <v/>
      </c>
      <c r="AL47" s="227">
        <f ca="1">INDEX(Data!$F:$F,MATCH($AH47,Data!$H:$H,0))</f>
        <v>15</v>
      </c>
      <c r="AM47" s="227">
        <f ca="1">INDEX(Data!$G:$G,MATCH($AH47,Data!$H:$H,0))</f>
        <v>5</v>
      </c>
    </row>
    <row r="48" spans="34:39" s="227" customFormat="1" x14ac:dyDescent="0.25">
      <c r="AH48" s="227">
        <f ca="1">SMALL(Data!H$83:H$162,ROW()-8)</f>
        <v>412.00121999999999</v>
      </c>
      <c r="AI48" s="227" t="str">
        <f ca="1">INDEX(Data!$AJ:$AJ,MATCH($AH48,Data!$H:$H,0))</f>
        <v>Isa Priester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20</v>
      </c>
      <c r="AM48" s="227">
        <f ca="1">INDEX(Data!$G:$G,MATCH($AH48,Data!$H:$H,0))</f>
        <v>4</v>
      </c>
    </row>
    <row r="49" spans="34:39" s="227" customFormat="1" x14ac:dyDescent="0.25">
      <c r="AH49" s="227">
        <f ca="1">SMALL(Data!H$83:H$162,ROW()-8)</f>
        <v>413.00123000000002</v>
      </c>
      <c r="AI49" s="227" t="str">
        <f ca="1">INDEX(Data!$AJ:$AJ,MATCH($AH49,Data!$H:$H,0))</f>
        <v>Richard Fasching</v>
      </c>
      <c r="AJ49" s="227">
        <f ca="1">INDEX(Data!$E:$E,MATCH($AH49,Data!$H:$H,0))*(-1)</f>
        <v>0</v>
      </c>
      <c r="AK49" s="227" t="str">
        <f ca="1">IF(INDEX(Data!$D:$D,MATCH($AH49,Data!$H:$H,0))*(-1)=0,"",INDEX(Data!$D:$D,MATCH($AH49,Data!$H:$H,0))*(-1))</f>
        <v/>
      </c>
      <c r="AL49" s="227">
        <f ca="1">INDEX(Data!$F:$F,MATCH($AH49,Data!$H:$H,0))</f>
        <v>21</v>
      </c>
      <c r="AM49" s="227">
        <f ca="1">INDEX(Data!$G:$G,MATCH($AH49,Data!$H:$H,0))</f>
        <v>4</v>
      </c>
    </row>
    <row r="50" spans="34:39" s="227" customFormat="1" x14ac:dyDescent="0.25">
      <c r="AH50" s="227">
        <f ca="1">SMALL(Data!H$83:H$162,ROW()-8)</f>
        <v>413.00124</v>
      </c>
      <c r="AI50" s="227" t="str">
        <f ca="1">INDEX(Data!$AJ:$AJ,MATCH($AH50,Data!$H:$H,0))</f>
        <v>Johannes Nepp</v>
      </c>
      <c r="AJ50" s="227">
        <f ca="1">INDEX(Data!$E:$E,MATCH($AH50,Data!$H:$H,0))*(-1)</f>
        <v>0</v>
      </c>
      <c r="AK50" s="227" t="str">
        <f ca="1">IF(INDEX(Data!$D:$D,MATCH($AH50,Data!$H:$H,0))*(-1)=0,"",INDEX(Data!$D:$D,MATCH($AH50,Data!$H:$H,0))*(-1))</f>
        <v/>
      </c>
      <c r="AL50" s="227">
        <f ca="1">INDEX(Data!$F:$F,MATCH($AH50,Data!$H:$H,0))</f>
        <v>14</v>
      </c>
      <c r="AM50" s="227">
        <f ca="1">INDEX(Data!$G:$G,MATCH($AH50,Data!$H:$H,0))</f>
        <v>7</v>
      </c>
    </row>
    <row r="51" spans="34:39" s="227" customFormat="1" x14ac:dyDescent="0.25">
      <c r="AH51" s="227">
        <f ca="1">SMALL(Data!H$83:H$162,ROW()-8)</f>
        <v>418.00125000000003</v>
      </c>
      <c r="AI51" s="227" t="str">
        <f ca="1">INDEX(Data!$AJ:$AJ,MATCH($AH51,Data!$H:$H,0))</f>
        <v>Michaela Trimmel</v>
      </c>
      <c r="AJ51" s="227">
        <f ca="1">INDEX(Data!$E:$E,MATCH($AH51,Data!$H:$H,0))*(-1)</f>
        <v>0</v>
      </c>
      <c r="AK51" s="227" t="str">
        <f ca="1">IF(INDEX(Data!$D:$D,MATCH($AH51,Data!$H:$H,0))*(-1)=0,"",INDEX(Data!$D:$D,MATCH($AH51,Data!$H:$H,0))*(-1))</f>
        <v/>
      </c>
      <c r="AL51" s="227">
        <f ca="1">INDEX(Data!$F:$F,MATCH($AH51,Data!$H:$H,0))</f>
        <v>13</v>
      </c>
      <c r="AM51" s="227">
        <f ca="1">INDEX(Data!$G:$G,MATCH($AH51,Data!$H:$H,0))</f>
        <v>10</v>
      </c>
    </row>
    <row r="52" spans="34:39" s="227" customFormat="1" x14ac:dyDescent="0.25">
      <c r="AH52" s="227">
        <f ca="1">SMALL(Data!H$83:H$162,ROW()-8)</f>
        <v>458.00126999999998</v>
      </c>
      <c r="AI52" s="227" t="str">
        <f ca="1">INDEX(Data!$AJ:$AJ,MATCH($AH52,Data!$H:$H,0))</f>
        <v>Sebastian Sattler</v>
      </c>
      <c r="AJ52" s="227">
        <f ca="1">INDEX(Data!$E:$E,MATCH($AH52,Data!$H:$H,0))*(-1)</f>
        <v>0</v>
      </c>
      <c r="AK52" s="227" t="str">
        <f ca="1">IF(INDEX(Data!$D:$D,MATCH($AH52,Data!$H:$H,0))*(-1)=0,"",INDEX(Data!$D:$D,MATCH($AH52,Data!$H:$H,0))*(-1))</f>
        <v/>
      </c>
      <c r="AL52" s="227">
        <f ca="1">INDEX(Data!$F:$F,MATCH($AH52,Data!$H:$H,0))</f>
        <v>7</v>
      </c>
      <c r="AM52" s="227">
        <f ca="1">INDEX(Data!$G:$G,MATCH($AH52,Data!$H:$H,0))</f>
        <v>3</v>
      </c>
    </row>
    <row r="53" spans="34:39" s="227" customFormat="1" x14ac:dyDescent="0.25">
      <c r="AH53" s="227">
        <f ca="1">SMALL(Data!H$83:H$162,ROW()-8)</f>
        <v>459.00126</v>
      </c>
      <c r="AI53" s="227" t="str">
        <f ca="1">INDEX(Data!$AJ:$AJ,MATCH($AH53,Data!$H:$H,0))</f>
        <v>Peter Janda</v>
      </c>
      <c r="AJ53" s="227">
        <f ca="1">INDEX(Data!$E:$E,MATCH($AH53,Data!$H:$H,0))*(-1)</f>
        <v>0</v>
      </c>
      <c r="AK53" s="227" t="str">
        <f ca="1">IF(INDEX(Data!$D:$D,MATCH($AH53,Data!$H:$H,0))*(-1)=0,"",INDEX(Data!$D:$D,MATCH($AH53,Data!$H:$H,0))*(-1))</f>
        <v/>
      </c>
      <c r="AL53" s="227">
        <f ca="1">INDEX(Data!$F:$F,MATCH($AH53,Data!$H:$H,0))</f>
        <v>8</v>
      </c>
      <c r="AM53" s="227">
        <f ca="1">INDEX(Data!$G:$G,MATCH($AH53,Data!$H:$H,0))</f>
        <v>3</v>
      </c>
    </row>
    <row r="54" spans="34:39" s="227" customFormat="1" x14ac:dyDescent="0.25">
      <c r="AH54" s="227">
        <f ca="1">SMALL(Data!H$83:H$162,ROW()-8)</f>
        <v>465.00128000000001</v>
      </c>
      <c r="AI54" s="227" t="str">
        <f ca="1">INDEX(Data!$AJ:$AJ,MATCH($AH54,Data!$H:$H,0))</f>
        <v>Alexander Datzinger</v>
      </c>
      <c r="AJ54" s="227">
        <f ca="1">INDEX(Data!$E:$E,MATCH($AH54,Data!$H:$H,0))*(-1)</f>
        <v>0</v>
      </c>
      <c r="AK54" s="227" t="str">
        <f ca="1">IF(INDEX(Data!$D:$D,MATCH($AH54,Data!$H:$H,0))*(-1)=0,"",INDEX(Data!$D:$D,MATCH($AH54,Data!$H:$H,0))*(-1))</f>
        <v/>
      </c>
      <c r="AL54" s="227">
        <f ca="1">INDEX(Data!$F:$F,MATCH($AH54,Data!$H:$H,0))</f>
        <v>4</v>
      </c>
      <c r="AM54" s="227">
        <f ca="1">INDEX(Data!$G:$G,MATCH($AH54,Data!$H:$H,0))</f>
        <v>8</v>
      </c>
    </row>
    <row r="55" spans="34:39" s="227" customFormat="1" x14ac:dyDescent="0.25">
      <c r="AH55" s="227">
        <f ca="1">SMALL(Data!H$83:H$162,ROW()-8)</f>
        <v>10000</v>
      </c>
      <c r="AI55" s="227">
        <f ca="1">INDEX(Data!$AJ:$AJ,MATCH($AH55,Data!$H:$H,0))</f>
        <v>0</v>
      </c>
      <c r="AJ55" s="227">
        <f ca="1">INDEX(Data!$E:$E,MATCH($AH55,Data!$H:$H,0))*(-1)</f>
        <v>0</v>
      </c>
      <c r="AK55" s="227" t="str">
        <f ca="1">IF(INDEX(Data!$D:$D,MATCH($AH55,Data!$H:$H,0))*(-1)=0,"",INDEX(Data!$D:$D,MATCH($AH55,Data!$H:$H,0))*(-1))</f>
        <v/>
      </c>
      <c r="AL55" s="227">
        <f ca="1">INDEX(Data!$F:$F,MATCH($AH55,Data!$H:$H,0))</f>
        <v>0</v>
      </c>
      <c r="AM55" s="227">
        <f ca="1">INDEX(Data!$G:$G,MATCH($AH55,Data!$H:$H,0))</f>
        <v>0</v>
      </c>
    </row>
    <row r="56" spans="34:39" s="227" customFormat="1" x14ac:dyDescent="0.25">
      <c r="AH56" s="227">
        <f ca="1">SMALL(Data!H$83:H$162,ROW()-8)</f>
        <v>10000</v>
      </c>
      <c r="AI56" s="227">
        <f ca="1">INDEX(Data!$AJ:$AJ,MATCH($AH56,Data!$H:$H,0))</f>
        <v>0</v>
      </c>
      <c r="AJ56" s="227">
        <f ca="1">INDEX(Data!$E:$E,MATCH($AH56,Data!$H:$H,0))*(-1)</f>
        <v>0</v>
      </c>
      <c r="AK56" s="227" t="str">
        <f ca="1">IF(INDEX(Data!$D:$D,MATCH($AH56,Data!$H:$H,0))*(-1)=0,"",INDEX(Data!$D:$D,MATCH($AH56,Data!$H:$H,0))*(-1))</f>
        <v/>
      </c>
      <c r="AL56" s="227">
        <f ca="1">INDEX(Data!$F:$F,MATCH($AH56,Data!$H:$H,0))</f>
        <v>0</v>
      </c>
      <c r="AM56" s="227">
        <f ca="1">INDEX(Data!$G:$G,MATCH($AH56,Data!$H:$H,0))</f>
        <v>0</v>
      </c>
    </row>
    <row r="57" spans="34:39" s="227" customFormat="1" x14ac:dyDescent="0.25">
      <c r="AH57" s="227">
        <f ca="1">SMALL(Data!H$83:H$162,ROW()-8)</f>
        <v>10000</v>
      </c>
      <c r="AI57" s="227">
        <f ca="1">INDEX(Data!$AJ:$AJ,MATCH($AH57,Data!$H:$H,0))</f>
        <v>0</v>
      </c>
      <c r="AJ57" s="227">
        <f ca="1">INDEX(Data!$E:$E,MATCH($AH57,Data!$H:$H,0))*(-1)</f>
        <v>0</v>
      </c>
      <c r="AK57" s="227" t="str">
        <f ca="1">IF(INDEX(Data!$D:$D,MATCH($AH57,Data!$H:$H,0))*(-1)=0,"",INDEX(Data!$D:$D,MATCH($AH57,Data!$H:$H,0))*(-1))</f>
        <v/>
      </c>
      <c r="AL57" s="227">
        <f ca="1">INDEX(Data!$F:$F,MATCH($AH57,Data!$H:$H,0))</f>
        <v>0</v>
      </c>
      <c r="AM57" s="227">
        <f ca="1">INDEX(Data!$G:$G,MATCH($AH57,Data!$H:$H,0))</f>
        <v>0</v>
      </c>
    </row>
    <row r="58" spans="34:39" s="227" customFormat="1" x14ac:dyDescent="0.25">
      <c r="AH58" s="227">
        <f ca="1">SMALL(Data!H$83:H$162,ROW()-8)</f>
        <v>10000</v>
      </c>
      <c r="AI58" s="227">
        <f ca="1">INDEX(Data!$AJ:$AJ,MATCH($AH58,Data!$H:$H,0))</f>
        <v>0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0</v>
      </c>
      <c r="AM58" s="227">
        <f ca="1">INDEX(Data!$G:$G,MATCH($AH58,Data!$H:$H,0))</f>
        <v>0</v>
      </c>
    </row>
    <row r="59" spans="34:39" s="227" customFormat="1" x14ac:dyDescent="0.25">
      <c r="AH59" s="227">
        <f ca="1">SMALL(Data!H$83:H$162,ROW()-8)</f>
        <v>10000</v>
      </c>
      <c r="AI59" s="227">
        <f ca="1">INDEX(Data!$AJ:$AJ,MATCH($AH59,Data!$H:$H,0))</f>
        <v>0</v>
      </c>
      <c r="AJ59" s="227">
        <f ca="1">INDEX(Data!$E:$E,MATCH($AH59,Data!$H:$H,0))*(-1)</f>
        <v>0</v>
      </c>
      <c r="AK59" s="227" t="str">
        <f ca="1">IF(INDEX(Data!$D:$D,MATCH($AH59,Data!$H:$H,0))*(-1)=0,"",INDEX(Data!$D:$D,MATCH($AH59,Data!$H:$H,0))*(-1))</f>
        <v/>
      </c>
      <c r="AL59" s="227">
        <f ca="1">INDEX(Data!$F:$F,MATCH($AH59,Data!$H:$H,0))</f>
        <v>0</v>
      </c>
      <c r="AM59" s="227">
        <f ca="1">INDEX(Data!$G:$G,MATCH($AH59,Data!$H:$H,0))</f>
        <v>0</v>
      </c>
    </row>
    <row r="60" spans="34:39" s="227" customFormat="1" x14ac:dyDescent="0.25">
      <c r="AH60" s="227">
        <f ca="1">SMALL(Data!H$83:H$162,ROW()-8)</f>
        <v>10000</v>
      </c>
      <c r="AI60" s="227">
        <f ca="1">INDEX(Data!$AJ:$AJ,MATCH($AH60,Data!$H:$H,0))</f>
        <v>0</v>
      </c>
      <c r="AJ60" s="227">
        <f ca="1">INDEX(Data!$E:$E,MATCH($AH60,Data!$H:$H,0))*(-1)</f>
        <v>0</v>
      </c>
      <c r="AK60" s="227" t="str">
        <f ca="1">IF(INDEX(Data!$D:$D,MATCH($AH60,Data!$H:$H,0))*(-1)=0,"",INDEX(Data!$D:$D,MATCH($AH60,Data!$H:$H,0))*(-1))</f>
        <v/>
      </c>
      <c r="AL60" s="227">
        <f ca="1">INDEX(Data!$F:$F,MATCH($AH60,Data!$H:$H,0))</f>
        <v>0</v>
      </c>
      <c r="AM60" s="227">
        <f ca="1">INDEX(Data!$G:$G,MATCH($AH60,Data!$H:$H,0))</f>
        <v>0</v>
      </c>
    </row>
    <row r="61" spans="34:39" s="227" customFormat="1" x14ac:dyDescent="0.25">
      <c r="AH61" s="227">
        <f ca="1">SMALL(Data!H$83:H$162,ROW()-8)</f>
        <v>10000</v>
      </c>
      <c r="AI61" s="227">
        <f ca="1">INDEX(Data!$AJ:$AJ,MATCH($AH61,Data!$H:$H,0))</f>
        <v>0</v>
      </c>
      <c r="AJ61" s="227">
        <f ca="1">INDEX(Data!$E:$E,MATCH($AH61,Data!$H:$H,0))*(-1)</f>
        <v>0</v>
      </c>
      <c r="AK61" s="227" t="str">
        <f ca="1">IF(INDEX(Data!$D:$D,MATCH($AH61,Data!$H:$H,0))*(-1)=0,"",INDEX(Data!$D:$D,MATCH($AH61,Data!$H:$H,0))*(-1))</f>
        <v/>
      </c>
      <c r="AL61" s="227">
        <f ca="1">INDEX(Data!$F:$F,MATCH($AH61,Data!$H:$H,0))</f>
        <v>0</v>
      </c>
      <c r="AM61" s="227">
        <f ca="1">INDEX(Data!$G:$G,MATCH($AH61,Data!$H:$H,0))</f>
        <v>0</v>
      </c>
    </row>
    <row r="62" spans="34:39" s="227" customFormat="1" x14ac:dyDescent="0.25">
      <c r="AH62" s="227">
        <f ca="1">SMALL(Data!H$83:H$162,ROW()-8)</f>
        <v>10000</v>
      </c>
      <c r="AI62" s="227">
        <f ca="1">INDEX(Data!$AJ:$AJ,MATCH($AH62,Data!$H:$H,0))</f>
        <v>0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0</v>
      </c>
      <c r="AM62" s="227">
        <f ca="1">INDEX(Data!$G:$G,MATCH($AH62,Data!$H:$H,0))</f>
        <v>0</v>
      </c>
    </row>
    <row r="63" spans="34:39" s="227" customFormat="1" x14ac:dyDescent="0.25">
      <c r="AH63" s="227">
        <f ca="1">SMALL(Data!H$83:H$162,ROW()-8)</f>
        <v>10000</v>
      </c>
      <c r="AI63" s="227">
        <f ca="1">INDEX(Data!$AJ:$AJ,MATCH($AH63,Data!$H:$H,0))</f>
        <v>0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0</v>
      </c>
      <c r="AM63" s="227">
        <f ca="1">INDEX(Data!$G:$G,MATCH($AH63,Data!$H:$H,0))</f>
        <v>0</v>
      </c>
    </row>
    <row r="64" spans="34:39" s="227" customFormat="1" x14ac:dyDescent="0.25">
      <c r="AH64" s="227">
        <f ca="1">SMALL(Data!H$83:H$162,ROW()-8)</f>
        <v>10000</v>
      </c>
      <c r="AI64" s="227">
        <f ca="1">INDEX(Data!$AJ:$AJ,MATCH($AH64,Data!$H:$H,0))</f>
        <v>0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0</v>
      </c>
      <c r="AM64" s="227">
        <f ca="1">INDEX(Data!$G:$G,MATCH($AH64,Data!$H:$H,0))</f>
        <v>0</v>
      </c>
    </row>
    <row r="65" spans="34:39" s="227" customFormat="1" x14ac:dyDescent="0.25">
      <c r="AH65" s="227">
        <f ca="1">SMALL(Data!H$83:H$162,ROW()-8)</f>
        <v>10000</v>
      </c>
      <c r="AI65" s="227">
        <f ca="1">INDEX(Data!$AJ:$AJ,MATCH($AH65,Data!$H:$H,0))</f>
        <v>0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0</v>
      </c>
      <c r="AM65" s="227">
        <f ca="1">INDEX(Data!$G:$G,MATCH($AH65,Data!$H:$H,0))</f>
        <v>0</v>
      </c>
    </row>
    <row r="66" spans="34:39" s="227" customFormat="1" x14ac:dyDescent="0.25">
      <c r="AH66" s="227">
        <f ca="1">SMALL(Data!H$83:H$162,ROW()-8)</f>
        <v>10000</v>
      </c>
      <c r="AI66" s="227">
        <f ca="1">INDEX(Data!$AJ:$AJ,MATCH($AH66,Data!$H:$H,0))</f>
        <v>0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0</v>
      </c>
      <c r="AM66" s="227">
        <f ca="1">INDEX(Data!$G:$G,MATCH($AH66,Data!$H:$H,0))</f>
        <v>0</v>
      </c>
    </row>
    <row r="67" spans="34:39" s="227" customFormat="1" x14ac:dyDescent="0.25">
      <c r="AH67" s="227">
        <f ca="1">SMALL(Data!H$83:H$162,ROW()-8)</f>
        <v>10000</v>
      </c>
      <c r="AI67" s="227">
        <f ca="1">INDEX(Data!$AJ:$AJ,MATCH($AH67,Data!$H:$H,0))</f>
        <v>0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0</v>
      </c>
      <c r="AM67" s="227">
        <f ca="1">INDEX(Data!$G:$G,MATCH($AH67,Data!$H:$H,0))</f>
        <v>0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3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20</v>
      </c>
      <c r="B1" s="333" t="s">
        <v>84</v>
      </c>
      <c r="C1" s="333"/>
      <c r="D1" s="333"/>
      <c r="E1" s="333"/>
      <c r="F1" s="333"/>
      <c r="G1" s="333"/>
      <c r="H1" s="334"/>
      <c r="I1" s="335" t="s">
        <v>85</v>
      </c>
      <c r="J1" s="336"/>
      <c r="K1" s="336"/>
      <c r="L1" s="336"/>
      <c r="M1" s="336"/>
      <c r="N1" s="336"/>
      <c r="O1" s="337"/>
      <c r="V1" s="286"/>
      <c r="W1" s="297"/>
      <c r="X1" s="326" t="s">
        <v>13</v>
      </c>
      <c r="Y1" s="326" t="s">
        <v>14</v>
      </c>
      <c r="Z1" s="326" t="s">
        <v>15</v>
      </c>
      <c r="AA1" s="326" t="s">
        <v>16</v>
      </c>
      <c r="AB1" s="326" t="s">
        <v>17</v>
      </c>
      <c r="AC1" s="232" t="s">
        <v>31</v>
      </c>
      <c r="AD1" s="232" t="s">
        <v>29</v>
      </c>
      <c r="AE1" s="232" t="s">
        <v>7</v>
      </c>
      <c r="AF1" s="237" t="s">
        <v>11</v>
      </c>
      <c r="AG1" s="227" t="s">
        <v>86</v>
      </c>
      <c r="AH1" s="227" t="s">
        <v>96</v>
      </c>
      <c r="AI1" s="227" t="s">
        <v>141</v>
      </c>
      <c r="AJ1" s="326" t="s">
        <v>31</v>
      </c>
      <c r="AK1" s="326" t="s">
        <v>29</v>
      </c>
      <c r="AL1" s="326" t="s">
        <v>7</v>
      </c>
      <c r="AM1" s="326" t="s">
        <v>11</v>
      </c>
      <c r="AN1" s="326" t="s">
        <v>86</v>
      </c>
      <c r="AO1" s="326" t="s">
        <v>96</v>
      </c>
      <c r="AP1" s="326" t="s">
        <v>141</v>
      </c>
      <c r="AQ1" s="309"/>
    </row>
    <row r="2" spans="1:89" s="93" customFormat="1" ht="59.25" customHeight="1" thickBot="1" x14ac:dyDescent="0.3">
      <c r="A2" s="173">
        <v>1</v>
      </c>
      <c r="B2" s="347" t="s">
        <v>31</v>
      </c>
      <c r="C2" s="322" t="s">
        <v>29</v>
      </c>
      <c r="D2" s="322" t="s">
        <v>7</v>
      </c>
      <c r="E2" s="322" t="s">
        <v>11</v>
      </c>
      <c r="F2" s="324" t="s">
        <v>86</v>
      </c>
      <c r="G2" s="324" t="s">
        <v>96</v>
      </c>
      <c r="H2" s="348" t="s">
        <v>97</v>
      </c>
      <c r="I2" s="327" t="s">
        <v>31</v>
      </c>
      <c r="J2" s="345" t="s">
        <v>29</v>
      </c>
      <c r="K2" s="345" t="s">
        <v>7</v>
      </c>
      <c r="L2" s="345" t="s">
        <v>11</v>
      </c>
      <c r="M2" s="329" t="s">
        <v>86</v>
      </c>
      <c r="N2" s="329" t="s">
        <v>96</v>
      </c>
      <c r="O2" s="331" t="s">
        <v>97</v>
      </c>
      <c r="P2" s="238"/>
      <c r="Q2" s="238"/>
      <c r="R2" s="238"/>
      <c r="S2" s="238"/>
      <c r="T2" s="238"/>
      <c r="U2" s="239"/>
      <c r="V2" s="285"/>
      <c r="W2" s="298" t="s">
        <v>112</v>
      </c>
      <c r="X2" s="326"/>
      <c r="Y2" s="326"/>
      <c r="Z2" s="326"/>
      <c r="AA2" s="326"/>
      <c r="AB2" s="326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26"/>
      <c r="AK2" s="326"/>
      <c r="AL2" s="326"/>
      <c r="AM2" s="326"/>
      <c r="AN2" s="326"/>
      <c r="AO2" s="326"/>
      <c r="AP2" s="326"/>
      <c r="AQ2" s="309" t="s">
        <v>173</v>
      </c>
      <c r="AR2" s="228" t="s">
        <v>48</v>
      </c>
      <c r="AS2" s="299" t="s">
        <v>40</v>
      </c>
      <c r="AT2" s="299" t="s">
        <v>189</v>
      </c>
      <c r="AU2" s="299" t="s">
        <v>39</v>
      </c>
      <c r="AV2" s="228" t="s">
        <v>175</v>
      </c>
      <c r="AW2" s="228" t="s">
        <v>174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23"/>
      <c r="C3" s="323"/>
      <c r="D3" s="323"/>
      <c r="E3" s="323"/>
      <c r="F3" s="325"/>
      <c r="G3" s="325"/>
      <c r="H3" s="349"/>
      <c r="I3" s="328"/>
      <c r="J3" s="346"/>
      <c r="K3" s="346"/>
      <c r="L3" s="346"/>
      <c r="M3" s="330"/>
      <c r="N3" s="330"/>
      <c r="O3" s="332"/>
      <c r="P3" s="238"/>
      <c r="Q3" s="238"/>
      <c r="R3" s="238"/>
      <c r="S3" s="238"/>
      <c r="T3" s="238"/>
      <c r="U3" s="239"/>
      <c r="V3" s="285"/>
      <c r="W3" s="237" t="str">
        <f>Data!AJ83</f>
        <v>Otfried Derschmidt</v>
      </c>
      <c r="X3" s="239">
        <f>IF(ISERROR(INDEX(Data!$AM:$GG,MATCH($W3,Data!$AJ:$AJ,0),MATCH(X$1&amp;"/"&amp;$A$2,Data!$AM$1:$GG$1,0)))=TRUE,0,INDEX(Data!$AM:$GG,MATCH($W3,Data!$AJ:$AJ,0),MATCH(X$1&amp;"/"&amp;$A$2,Data!$AM$1:$GG$1,0)))</f>
        <v>2</v>
      </c>
      <c r="Y3" s="239">
        <f>IF(ISERROR(INDEX(Data!$AM:$GG,MATCH($W3,Data!$AJ:$AJ,0),MATCH(Y$1&amp;"/"&amp;$A$2,Data!$AM$1:$GG$1,0)))=TRUE,0,INDEX(Data!$AM:$GG,MATCH($W3,Data!$AJ:$AJ,0),MATCH(Y$1&amp;"/"&amp;$A$2,Data!$AM$1:$GG$1,0)))</f>
        <v>0</v>
      </c>
      <c r="Z3" s="239">
        <f>IF(ISERROR(INDEX(Data!$AM:$GG,MATCH($W3,Data!$AJ:$AJ,0),MATCH(Z$1&amp;"/"&amp;$A$2,Data!$AM$1:$GG$1,0)))=TRUE,0,INDEX(Data!$AM:$GG,MATCH($W3,Data!$AJ:$AJ,0),MATCH(Z$1&amp;"/"&amp;$A$2,Data!$AM$1:$GG$1,0)))</f>
        <v>0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1</v>
      </c>
      <c r="AE3" s="237">
        <f t="shared" ca="1" si="0"/>
        <v>0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>/R1</v>
      </c>
      <c r="AL3" s="237" t="str">
        <f ca="1">IF(AE3=0,"",IF($X3=AE$2,"/R1","")&amp;IF($Y3=AE$2,"/R2","")&amp;IF($Z3=AE$2,"/R3","")&amp;IF($AA3=AE$2,"/F","")&amp;IF($AB3=AE$2,"/PO",""))</f>
        <v/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t="shared" ref="AQ3:AQ21" ca="1" si="4">IF(OFFSET($AB3,0,MATCH(A$17,AC$1:AI$1,0))=0,"",OFFSET($AB3,0,MATCH(A$17,AC$1:AI$1,0))&amp;AU3&amp;500-AT3)</f>
        <v>1m499</v>
      </c>
      <c r="AR3" s="228" t="str">
        <f ca="1">IF(OFFSET($AB3,0,MATCH(A$17,AC$1:AI$1,0))=0,"",OFFSET($AB3,0,MATCH(A$17,AC$1:AI$1,0))&amp;" / "&amp;W3 &amp;" ("&amp;INDEX(Data!AL:AL,MATCH(W3,Data!AJ:AJ,0))&amp;")")</f>
        <v>1 / Otfried Derschmidt (1)</v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5">MID(OFFSET($AI3,0,MATCH(A$17,AJ$1:AP$1,0)),2,30)</f>
        <v>R1</v>
      </c>
      <c r="AW3" s="228" t="str">
        <f t="array" aca="1" ref="AW3" ca="1">INDEX($AR$3:$AR$82,MATCH(LARGE(COUNTIF($AQ$3:$AQ$82,"&lt;"&amp;$AQ$3:$AQ$82),ROWS(AQ$3:AQ3)),COUNTIF($AQ$3:$AQ$82,"&lt;"&amp;$AQ$3:$AQ$82),0))</f>
        <v>1 / Otfried Derschmidt (1)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99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1</v>
      </c>
      <c r="D4" s="95">
        <f ca="1">OFFSET(Data!$A$1,MATCH("# "&amp;D$2&amp;" Men",Data!$AJ:$AJ,0)-1,MATCH(MID($A4,3,20)&amp;"/"&amp;$A$2,Data!$1:$1,0)-1)</f>
        <v>18</v>
      </c>
      <c r="E4" s="95">
        <f ca="1">OFFSET(Data!$A$1,MATCH("# "&amp;E$2&amp;" Men",Data!$AJ:$AJ,0)-1,MATCH(MID($A4,3,20)&amp;"/"&amp;$A$2,Data!$1:$1,0)-1)</f>
        <v>14</v>
      </c>
      <c r="F4" s="95">
        <f ca="1">OFFSET(Data!$A$1,MATCH("# "&amp;F$2&amp;" Men",Data!$AJ:$AJ,0)-1,MATCH(MID($A4,3,20)&amp;"/"&amp;$A$2,Data!$1:$1,0)-1)</f>
        <v>5</v>
      </c>
      <c r="G4" s="95">
        <f ca="1">OFFSET(Data!$A$1,MATCH("# "&amp;G$2&amp;" Men",Data!$AJ:$AJ,0)-1,MATCH(MID($A4,3,20)&amp;"/"&amp;$A$2,Data!$1:$1,0)-1)</f>
        <v>1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0</v>
      </c>
      <c r="K4" s="98">
        <f ca="1">OFFSET(Data!$A$1,MATCH("# "&amp;K$2&amp;" Women",Data!$AJ:$AJ,0)-1,MATCH(MID($A4,3,20)&amp;"/"&amp;$A$2,Data!$1:$1,0)-1)</f>
        <v>1</v>
      </c>
      <c r="L4" s="98">
        <f ca="1">OFFSET(Data!$A$1,MATCH("# "&amp;L$2&amp;" Women",Data!$AJ:$AJ,0)-1,MATCH(MID($A4,3,20)&amp;"/"&amp;$A$2,Data!$1:$1,0)-1)</f>
        <v>4</v>
      </c>
      <c r="M4" s="98">
        <f ca="1">OFFSET(Data!$A$1,MATCH("# "&amp;M$2&amp;" Women",Data!$AJ:$AJ,0)-1,MATCH(MID($A4,3,20)&amp;"/"&amp;$A$2,Data!$1:$1,0)-1)</f>
        <v>1</v>
      </c>
      <c r="N4" s="98">
        <f ca="1">OFFSET(Data!$A$1,MATCH("# "&amp;N$2&amp;" Women",Data!$AJ:$AJ,0)-1,MATCH(MID($A4,3,20)&amp;"/"&amp;$A$2,Data!$1:$1,0)-1)</f>
        <v>0</v>
      </c>
      <c r="O4" s="99">
        <f ca="1">OFFSET(Data!$A$1,MATCH("# "&amp;O$2&amp;" Women",Data!$AJ:$AJ,0)-1,MATCH(MID($A4,3,20)&amp;"/"&amp;$A$2,Data!$1:$1,0)-1)</f>
        <v>1</v>
      </c>
      <c r="P4" s="227"/>
      <c r="Q4" s="227"/>
      <c r="R4" s="227"/>
      <c r="S4" s="227"/>
      <c r="T4" s="227"/>
      <c r="U4" s="239"/>
      <c r="V4" s="285"/>
      <c r="W4" s="237" t="str">
        <f>Data!AJ84</f>
        <v>Phillip Gould</v>
      </c>
      <c r="X4" s="239">
        <f>IF(ISERROR(INDEX(Data!$AM:$GG,MATCH($W4,Data!$AJ:$AJ,0),MATCH(X$1&amp;"/"&amp;$A$2,Data!$AM$1:$GG$1,0)))=TRUE,0,INDEX(Data!$AM:$GG,MATCH($W4,Data!$AJ:$AJ,0),MATCH(X$1&amp;"/"&amp;$A$2,Data!$AM$1:$GG$1,0)))</f>
        <v>3</v>
      </c>
      <c r="Y4" s="239">
        <f>IF(ISERROR(INDEX(Data!$AM:$GG,MATCH($W4,Data!$AJ:$AJ,0),MATCH(Y$1&amp;"/"&amp;$A$2,Data!$AM$1:$GG$1,0)))=TRUE,0,INDEX(Data!$AM:$GG,MATCH($W4,Data!$AJ:$AJ,0),MATCH(Y$1&amp;"/"&amp;$A$2,Data!$AM$1:$GG$1,0)))</f>
        <v>0</v>
      </c>
      <c r="Z4" s="239">
        <f>IF(ISERROR(INDEX(Data!$AM:$GG,MATCH($W4,Data!$AJ:$AJ,0),MATCH(Z$1&amp;"/"&amp;$A$2,Data!$AM$1:$GG$1,0)))=TRUE,0,INDEX(Data!$AM:$GG,MATCH($W4,Data!$AJ:$AJ,0),MATCH(Z$1&amp;"/"&amp;$A$2,Data!$AM$1:$GG$1,0)))</f>
        <v>0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0</v>
      </c>
      <c r="AE4" s="237">
        <f t="shared" ca="1" si="0"/>
        <v>1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6">IF(AD4=0,"",IF($X4=AD$2,"/R1","")&amp;IF($Y4=AD$2,"/R2","")&amp;IF($Z4=AD$2,"/R3","")&amp;IF($AA4=AD$2,"/F","")&amp;IF($AB4=AD$2,"/PO",""))</f>
        <v/>
      </c>
      <c r="AL4" s="237" t="str">
        <f t="shared" ref="AL4:AL67" ca="1" si="7">IF(AE4=0,"",IF($X4=AE$2,"/R1","")&amp;IF($Y4=AE$2,"/R2","")&amp;IF($Z4=AE$2,"/R3","")&amp;IF($AA4=AE$2,"/F","")&amp;IF($AB4=AE$2,"/PO",""))</f>
        <v>/R1</v>
      </c>
      <c r="AM4" s="237" t="str">
        <f t="shared" ref="AM4:AM35" ca="1" si="8">IF(AF4=0,"",IF($X4=AF$2,"/R1","")&amp;IF($Y4=AF$2,"/R2","")&amp;IF($Z4=AF$2,"/R3","")&amp;IF($AA4=AF$2,"/F","")&amp;IF($AB4=AF$2,"/PO",""))</f>
        <v/>
      </c>
      <c r="AN4" s="237" t="str">
        <f t="shared" ref="AN4:AN35" ca="1" si="9">IF(AG4=0,"",IF($X4=AG$2,"/R1","")&amp;IF($Y4=AG$2,"/R2","")&amp;IF($Z4=AG$2,"/R3","")&amp;IF($AA4=AG$2,"/F","")&amp;IF($AB4=AG$2,"/PO",""))</f>
        <v/>
      </c>
      <c r="AO4" s="237" t="str">
        <f t="shared" ref="AO4:AO35" ca="1" si="10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t="shared" ca="1" si="4"/>
        <v/>
      </c>
      <c r="AR4" s="228" t="str">
        <f ca="1">IF(OFFSET($AB4,0,MATCH(A$17,AC$1:AI$1,0))=0,"",OFFSET($AB4,0,MATCH(A$17,AC$1:AI$1,0))&amp;" / "&amp;W4 &amp;" ("&amp;INDEX(Data!AL:AL,MATCH(W4,Data!AJ:AJ,0))&amp;")")</f>
        <v/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5"/>
        <v/>
      </c>
      <c r="AW4" s="228" t="str">
        <f t="array" aca="1" ref="AW4" ca="1">INDEX($AR$3:$AR$82,MATCH(LARGE(COUNTIF($AQ$3:$AQ$82,"&lt;"&amp;$AQ$3:$AQ$82),ROWS(AQ$3:AQ4)),COUNTIF($AQ$3:$AQ$82,"&lt;"&amp;$AQ$3:$AQ$82),0))</f>
        <v/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100</v>
      </c>
      <c r="B5" s="100" t="e">
        <f ca="1">OFFSET(Data!$A$1,MATCH("# "&amp;B$2&amp;" Men",Data!$AJ:$AJ,0)-1,MATCH(MID($A5,3,20)&amp;"/"&amp;$A$2,Data!$1:$1,0)-1)</f>
        <v>#N/A</v>
      </c>
      <c r="C5" s="101" t="e">
        <f ca="1">OFFSET(Data!$A$1,MATCH("# "&amp;C$2&amp;" Men",Data!$AJ:$AJ,0)-1,MATCH(MID($A5,3,20)&amp;"/"&amp;$A$2,Data!$1:$1,0)-1)</f>
        <v>#N/A</v>
      </c>
      <c r="D5" s="101" t="e">
        <f ca="1">OFFSET(Data!$A$1,MATCH("# "&amp;D$2&amp;" Men",Data!$AJ:$AJ,0)-1,MATCH(MID($A5,3,20)&amp;"/"&amp;$A$2,Data!$1:$1,0)-1)</f>
        <v>#N/A</v>
      </c>
      <c r="E5" s="101" t="e">
        <f ca="1">OFFSET(Data!$A$1,MATCH("# "&amp;E$2&amp;" Men",Data!$AJ:$AJ,0)-1,MATCH(MID($A5,3,20)&amp;"/"&amp;$A$2,Data!$1:$1,0)-1)</f>
        <v>#N/A</v>
      </c>
      <c r="F5" s="101" t="e">
        <f ca="1">OFFSET(Data!$A$1,MATCH("# "&amp;F$2&amp;" Men",Data!$AJ:$AJ,0)-1,MATCH(MID($A5,3,20)&amp;"/"&amp;$A$2,Data!$1:$1,0)-1)</f>
        <v>#N/A</v>
      </c>
      <c r="G5" s="101" t="e">
        <f ca="1">OFFSET(Data!$A$1,MATCH("# "&amp;G$2&amp;" Men",Data!$AJ:$AJ,0)-1,MATCH(MID($A5,3,20)&amp;"/"&amp;$A$2,Data!$1:$1,0)-1)</f>
        <v>#N/A</v>
      </c>
      <c r="H5" s="102" t="e">
        <f ca="1">OFFSET(Data!$A$1,MATCH("# "&amp;H$2&amp;" Men",Data!$AJ:$AJ,0)-1,MATCH(MID($A5,3,20)&amp;"/"&amp;$A$2,Data!$1:$1,0)-1)</f>
        <v>#N/A</v>
      </c>
      <c r="I5" s="103" t="e">
        <f ca="1">OFFSET(Data!$A$1,MATCH("# "&amp;I$2&amp;" Women",Data!$AJ:$AJ,0)-1,MATCH(MID($A5,3,20)&amp;"/"&amp;$A$2,Data!$1:$1,0)-1)</f>
        <v>#N/A</v>
      </c>
      <c r="J5" s="104" t="e">
        <f ca="1">OFFSET(Data!$A$1,MATCH("# "&amp;J$2&amp;" Women",Data!$AJ:$AJ,0)-1,MATCH(MID($A5,3,20)&amp;"/"&amp;$A$2,Data!$1:$1,0)-1)</f>
        <v>#N/A</v>
      </c>
      <c r="K5" s="104" t="e">
        <f ca="1">OFFSET(Data!$A$1,MATCH("# "&amp;K$2&amp;" Women",Data!$AJ:$AJ,0)-1,MATCH(MID($A5,3,20)&amp;"/"&amp;$A$2,Data!$1:$1,0)-1)</f>
        <v>#N/A</v>
      </c>
      <c r="L5" s="104" t="e">
        <f ca="1">OFFSET(Data!$A$1,MATCH("# "&amp;L$2&amp;" Women",Data!$AJ:$AJ,0)-1,MATCH(MID($A5,3,20)&amp;"/"&amp;$A$2,Data!$1:$1,0)-1)</f>
        <v>#N/A</v>
      </c>
      <c r="M5" s="104" t="e">
        <f ca="1">OFFSET(Data!$A$1,MATCH("# "&amp;M$2&amp;" Women",Data!$AJ:$AJ,0)-1,MATCH(MID($A5,3,20)&amp;"/"&amp;$A$2,Data!$1:$1,0)-1)</f>
        <v>#N/A</v>
      </c>
      <c r="N5" s="104" t="e">
        <f ca="1">OFFSET(Data!$A$1,MATCH("# "&amp;N$2&amp;" Women",Data!$AJ:$AJ,0)-1,MATCH(MID($A5,3,20)&amp;"/"&amp;$A$2,Data!$1:$1,0)-1)</f>
        <v>#N/A</v>
      </c>
      <c r="O5" s="105" t="e">
        <f ca="1">OFFSET(Data!$A$1,MATCH("# "&amp;O$2&amp;" Women",Data!$AJ:$AJ,0)-1,MATCH(MID($A5,3,20)&amp;"/"&amp;$A$2,Data!$1:$1,0)-1)</f>
        <v>#N/A</v>
      </c>
      <c r="P5" s="227"/>
      <c r="Q5" s="227"/>
      <c r="R5" s="227"/>
      <c r="S5" s="227"/>
      <c r="T5" s="227"/>
      <c r="U5" s="239"/>
      <c r="V5" s="285"/>
      <c r="W5" s="237" t="str">
        <f>Data!AJ85</f>
        <v>Bernd Wender</v>
      </c>
      <c r="X5" s="239">
        <f>IF(ISERROR(INDEX(Data!$AM:$GG,MATCH($W5,Data!$AJ:$AJ,0),MATCH(X$1&amp;"/"&amp;$A$2,Data!$AM$1:$GG$1,0)))=TRUE,0,INDEX(Data!$AM:$GG,MATCH($W5,Data!$AJ:$AJ,0),MATCH(X$1&amp;"/"&amp;$A$2,Data!$AM$1:$GG$1,0)))</f>
        <v>3</v>
      </c>
      <c r="Y5" s="239">
        <f>IF(ISERROR(INDEX(Data!$AM:$GG,MATCH($W5,Data!$AJ:$AJ,0),MATCH(Y$1&amp;"/"&amp;$A$2,Data!$AM$1:$GG$1,0)))=TRUE,0,INDEX(Data!$AM:$GG,MATCH($W5,Data!$AJ:$AJ,0),MATCH(Y$1&amp;"/"&amp;$A$2,Data!$AM$1:$GG$1,0)))</f>
        <v>0</v>
      </c>
      <c r="Z5" s="239">
        <f>IF(ISERROR(INDEX(Data!$AM:$GG,MATCH($W5,Data!$AJ:$AJ,0),MATCH(Z$1&amp;"/"&amp;$A$2,Data!$AM$1:$GG$1,0)))=TRUE,0,INDEX(Data!$AM:$GG,MATCH($W5,Data!$AJ:$AJ,0),MATCH(Z$1&amp;"/"&amp;$A$2,Data!$AM$1:$GG$1,0)))</f>
        <v>0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1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6"/>
        <v/>
      </c>
      <c r="AL5" s="237" t="str">
        <f t="shared" ca="1" si="7"/>
        <v>/R1</v>
      </c>
      <c r="AM5" s="237" t="str">
        <f t="shared" ca="1" si="8"/>
        <v/>
      </c>
      <c r="AN5" s="237" t="str">
        <f t="shared" ca="1" si="9"/>
        <v/>
      </c>
      <c r="AO5" s="237" t="str">
        <f t="shared" ca="1" si="10"/>
        <v/>
      </c>
      <c r="AP5" s="237" t="str">
        <f t="shared" ca="1" si="3"/>
        <v/>
      </c>
      <c r="AQ5" s="237" t="str">
        <f t="shared" ca="1" si="4"/>
        <v/>
      </c>
      <c r="AR5" s="228" t="str">
        <f ca="1">IF(OFFSET($AB5,0,MATCH(A$17,AC$1:AI$1,0))=0,"",OFFSET($AB5,0,MATCH(A$17,AC$1:AI$1,0))&amp;" / "&amp;W5 &amp;" ("&amp;INDEX(Data!AL:AL,MATCH(W5,Data!AJ:AJ,0))&amp;")")</f>
        <v/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5"/>
        <v/>
      </c>
      <c r="AW5" s="228" t="str">
        <f t="array" aca="1" ref="AW5" ca="1">INDEX($AR$3:$AR$82,MATCH(LARGE(COUNTIF($AQ$3:$AQ$82,"&lt;"&amp;$AQ$3:$AQ$82),ROWS(AQ$3:AQ5)),COUNTIF($AQ$3:$AQ$82,"&lt;"&amp;$AQ$3:$AQ$82),0))</f>
        <v/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101</v>
      </c>
      <c r="B6" s="100" t="e">
        <f ca="1">OFFSET(Data!$A$1,MATCH("# "&amp;B$2&amp;" Men",Data!$AJ:$AJ,0)-1,MATCH(MID($A6,3,20)&amp;"/"&amp;$A$2,Data!$1:$1,0)-1)</f>
        <v>#N/A</v>
      </c>
      <c r="C6" s="101" t="e">
        <f ca="1">OFFSET(Data!$A$1,MATCH("# "&amp;C$2&amp;" Men",Data!$AJ:$AJ,0)-1,MATCH(MID($A6,3,20)&amp;"/"&amp;$A$2,Data!$1:$1,0)-1)</f>
        <v>#N/A</v>
      </c>
      <c r="D6" s="101" t="e">
        <f ca="1">OFFSET(Data!$A$1,MATCH("# "&amp;D$2&amp;" Men",Data!$AJ:$AJ,0)-1,MATCH(MID($A6,3,20)&amp;"/"&amp;$A$2,Data!$1:$1,0)-1)</f>
        <v>#N/A</v>
      </c>
      <c r="E6" s="101" t="e">
        <f ca="1">OFFSET(Data!$A$1,MATCH("# "&amp;E$2&amp;" Men",Data!$AJ:$AJ,0)-1,MATCH(MID($A6,3,20)&amp;"/"&amp;$A$2,Data!$1:$1,0)-1)</f>
        <v>#N/A</v>
      </c>
      <c r="F6" s="101" t="e">
        <f ca="1">OFFSET(Data!$A$1,MATCH("# "&amp;F$2&amp;" Men",Data!$AJ:$AJ,0)-1,MATCH(MID($A6,3,20)&amp;"/"&amp;$A$2,Data!$1:$1,0)-1)</f>
        <v>#N/A</v>
      </c>
      <c r="G6" s="101" t="e">
        <f ca="1">OFFSET(Data!$A$1,MATCH("# "&amp;G$2&amp;" Men",Data!$AJ:$AJ,0)-1,MATCH(MID($A6,3,20)&amp;"/"&amp;$A$2,Data!$1:$1,0)-1)</f>
        <v>#N/A</v>
      </c>
      <c r="H6" s="102" t="e">
        <f ca="1">OFFSET(Data!$A$1,MATCH("# "&amp;H$2&amp;" Men",Data!$AJ:$AJ,0)-1,MATCH(MID($A6,3,20)&amp;"/"&amp;$A$2,Data!$1:$1,0)-1)</f>
        <v>#N/A</v>
      </c>
      <c r="I6" s="103" t="e">
        <f ca="1">OFFSET(Data!$A$1,MATCH("# "&amp;I$2&amp;" Women",Data!$AJ:$AJ,0)-1,MATCH(MID($A6,3,20)&amp;"/"&amp;$A$2,Data!$1:$1,0)-1)</f>
        <v>#N/A</v>
      </c>
      <c r="J6" s="104" t="e">
        <f ca="1">OFFSET(Data!$A$1,MATCH("# "&amp;J$2&amp;" Women",Data!$AJ:$AJ,0)-1,MATCH(MID($A6,3,20)&amp;"/"&amp;$A$2,Data!$1:$1,0)-1)</f>
        <v>#N/A</v>
      </c>
      <c r="K6" s="104" t="e">
        <f ca="1">OFFSET(Data!$A$1,MATCH("# "&amp;K$2&amp;" Women",Data!$AJ:$AJ,0)-1,MATCH(MID($A6,3,20)&amp;"/"&amp;$A$2,Data!$1:$1,0)-1)</f>
        <v>#N/A</v>
      </c>
      <c r="L6" s="104" t="e">
        <f ca="1">OFFSET(Data!$A$1,MATCH("# "&amp;L$2&amp;" Women",Data!$AJ:$AJ,0)-1,MATCH(MID($A6,3,20)&amp;"/"&amp;$A$2,Data!$1:$1,0)-1)</f>
        <v>#N/A</v>
      </c>
      <c r="M6" s="104" t="e">
        <f ca="1">OFFSET(Data!$A$1,MATCH("# "&amp;M$2&amp;" Women",Data!$AJ:$AJ,0)-1,MATCH(MID($A6,3,20)&amp;"/"&amp;$A$2,Data!$1:$1,0)-1)</f>
        <v>#N/A</v>
      </c>
      <c r="N6" s="104" t="e">
        <f ca="1">OFFSET(Data!$A$1,MATCH("# "&amp;N$2&amp;" Women",Data!$AJ:$AJ,0)-1,MATCH(MID($A6,3,20)&amp;"/"&amp;$A$2,Data!$1:$1,0)-1)</f>
        <v>#N/A</v>
      </c>
      <c r="O6" s="105" t="e">
        <f ca="1">OFFSET(Data!$A$1,MATCH("# "&amp;O$2&amp;" Women",Data!$AJ:$AJ,0)-1,MATCH(MID($A6,3,20)&amp;"/"&amp;$A$2,Data!$1:$1,0)-1)</f>
        <v>#N/A</v>
      </c>
      <c r="P6" s="227"/>
      <c r="Q6" s="227"/>
      <c r="R6" s="227"/>
      <c r="S6" s="227"/>
      <c r="T6" s="227"/>
      <c r="U6" s="239"/>
      <c r="V6" s="285"/>
      <c r="W6" s="237" t="str">
        <f>Data!AJ86</f>
        <v>Johannes Petz</v>
      </c>
      <c r="X6" s="239">
        <f>IF(ISERROR(INDEX(Data!$AM:$GG,MATCH($W6,Data!$AJ:$AJ,0),MATCH(X$1&amp;"/"&amp;$A$2,Data!$AM$1:$GG$1,0)))=TRUE,0,INDEX(Data!$AM:$GG,MATCH($W6,Data!$AJ:$AJ,0),MATCH(X$1&amp;"/"&amp;$A$2,Data!$AM$1:$GG$1,0)))</f>
        <v>3</v>
      </c>
      <c r="Y6" s="239">
        <f>IF(ISERROR(INDEX(Data!$AM:$GG,MATCH($W6,Data!$AJ:$AJ,0),MATCH(Y$1&amp;"/"&amp;$A$2,Data!$AM$1:$GG$1,0)))=TRUE,0,INDEX(Data!$AM:$GG,MATCH($W6,Data!$AJ:$AJ,0),MATCH(Y$1&amp;"/"&amp;$A$2,Data!$AM$1:$GG$1,0)))</f>
        <v>0</v>
      </c>
      <c r="Z6" s="239">
        <f>IF(ISERROR(INDEX(Data!$AM:$GG,MATCH($W6,Data!$AJ:$AJ,0),MATCH(Z$1&amp;"/"&amp;$A$2,Data!$AM$1:$GG$1,0)))=TRUE,0,INDEX(Data!$AM:$GG,MATCH($W6,Data!$AJ:$AJ,0),MATCH(Z$1&amp;"/"&amp;$A$2,Data!$AM$1:$GG$1,0)))</f>
        <v>0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1">COUNTIF($X6:$AB6,AND("&lt;="&amp;AC$2,"&gt;0"))</f>
        <v>0</v>
      </c>
      <c r="AD6" s="237">
        <f t="shared" ca="1" si="0"/>
        <v>0</v>
      </c>
      <c r="AE6" s="237">
        <f t="shared" ca="1" si="0"/>
        <v>1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6"/>
        <v/>
      </c>
      <c r="AL6" s="237" t="str">
        <f t="shared" ca="1" si="7"/>
        <v>/R1</v>
      </c>
      <c r="AM6" s="237" t="str">
        <f t="shared" ca="1" si="8"/>
        <v/>
      </c>
      <c r="AN6" s="237" t="str">
        <f t="shared" ca="1" si="9"/>
        <v/>
      </c>
      <c r="AO6" s="237" t="str">
        <f t="shared" ca="1" si="10"/>
        <v/>
      </c>
      <c r="AP6" s="237" t="str">
        <f t="shared" ca="1" si="3"/>
        <v/>
      </c>
      <c r="AQ6" s="237" t="str">
        <f t="shared" ca="1" si="4"/>
        <v/>
      </c>
      <c r="AR6" s="228" t="str">
        <f ca="1">IF(OFFSET($AB6,0,MATCH(A$17,AC$1:AI$1,0))=0,"",OFFSET($AB6,0,MATCH(A$17,AC$1:AI$1,0))&amp;" / "&amp;W6 &amp;" ("&amp;INDEX(Data!AL:AL,MATCH(W6,Data!AJ:AJ,0))&amp;")")</f>
        <v/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m</v>
      </c>
      <c r="AV6" s="228" t="str">
        <f t="shared" ca="1" si="5"/>
        <v/>
      </c>
      <c r="AW6" s="228" t="str">
        <f t="array" aca="1" ref="AW6" ca="1">INDEX($AR$3:$AR$82,MATCH(LARGE(COUNTIF($AQ$3:$AQ$82,"&lt;"&amp;$AQ$3:$AQ$82),ROWS(AQ$3:AQ6)),COUNTIF($AQ$3:$AQ$82,"&lt;"&amp;$AQ$3:$AQ$82),0))</f>
        <v/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102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85"/>
      <c r="W7" s="237" t="str">
        <f>Data!AJ87</f>
        <v>David Wojak</v>
      </c>
      <c r="X7" s="239">
        <f>IF(ISERROR(INDEX(Data!$AM:$GG,MATCH($W7,Data!$AJ:$AJ,0),MATCH(X$1&amp;"/"&amp;$A$2,Data!$AM$1:$GG$1,0)))=TRUE,0,INDEX(Data!$AM:$GG,MATCH($W7,Data!$AJ:$AJ,0),MATCH(X$1&amp;"/"&amp;$A$2,Data!$AM$1:$GG$1,0)))</f>
        <v>4</v>
      </c>
      <c r="Y7" s="239">
        <f>IF(ISERROR(INDEX(Data!$AM:$GG,MATCH($W7,Data!$AJ:$AJ,0),MATCH(Y$1&amp;"/"&amp;$A$2,Data!$AM$1:$GG$1,0)))=TRUE,0,INDEX(Data!$AM:$GG,MATCH($W7,Data!$AJ:$AJ,0),MATCH(Y$1&amp;"/"&amp;$A$2,Data!$AM$1:$GG$1,0)))</f>
        <v>0</v>
      </c>
      <c r="Z7" s="239">
        <f>IF(ISERROR(INDEX(Data!$AM:$GG,MATCH($W7,Data!$AJ:$AJ,0),MATCH(Z$1&amp;"/"&amp;$A$2,Data!$AM$1:$GG$1,0)))=TRUE,0,INDEX(Data!$AM:$GG,MATCH($W7,Data!$AJ:$AJ,0),MATCH(Z$1&amp;"/"&amp;$A$2,Data!$AM$1:$GG$1,0)))</f>
        <v>0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1"/>
        <v>0</v>
      </c>
      <c r="AD7" s="237">
        <f t="shared" ca="1" si="0"/>
        <v>0</v>
      </c>
      <c r="AE7" s="237">
        <f t="shared" ca="1" si="0"/>
        <v>0</v>
      </c>
      <c r="AF7" s="237">
        <f t="shared" ca="1" si="0"/>
        <v>1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6"/>
        <v/>
      </c>
      <c r="AL7" s="237" t="str">
        <f t="shared" ca="1" si="7"/>
        <v/>
      </c>
      <c r="AM7" s="237" t="str">
        <f t="shared" ca="1" si="8"/>
        <v>/R1</v>
      </c>
      <c r="AN7" s="237" t="str">
        <f t="shared" ca="1" si="9"/>
        <v/>
      </c>
      <c r="AO7" s="237" t="str">
        <f t="shared" ca="1" si="10"/>
        <v/>
      </c>
      <c r="AP7" s="237" t="str">
        <f t="shared" ca="1" si="3"/>
        <v/>
      </c>
      <c r="AQ7" s="237" t="str">
        <f t="shared" ca="1" si="4"/>
        <v/>
      </c>
      <c r="AR7" s="228" t="str">
        <f ca="1">IF(OFFSET($AB7,0,MATCH(A$17,AC$1:AI$1,0))=0,"",OFFSET($AB7,0,MATCH(A$17,AC$1:AI$1,0))&amp;" / "&amp;W7 &amp;" ("&amp;INDEX(Data!AL:AL,MATCH(W7,Data!AJ:AJ,0))&amp;")")</f>
        <v/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5"/>
        <v/>
      </c>
      <c r="AW7" s="228" t="str">
        <f t="array" aca="1" ref="AW7" ca="1">INDEX($AR$3:$AR$82,MATCH(LARGE(COUNTIF($AQ$3:$AQ$82,"&lt;"&amp;$AQ$3:$AQ$82),ROWS(AQ$3:AQ7)),COUNTIF($AQ$3:$AQ$82,"&lt;"&amp;$AQ$3:$AQ$82),0))</f>
        <v/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103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85"/>
      <c r="W8" s="237" t="str">
        <f>Data!AJ88</f>
        <v>Michael Paulus</v>
      </c>
      <c r="X8" s="239">
        <f>IF(ISERROR(INDEX(Data!$AM:$GG,MATCH($W8,Data!$AJ:$AJ,0),MATCH(X$1&amp;"/"&amp;$A$2,Data!$AM$1:$GG$1,0)))=TRUE,0,INDEX(Data!$AM:$GG,MATCH($W8,Data!$AJ:$AJ,0),MATCH(X$1&amp;"/"&amp;$A$2,Data!$AM$1:$GG$1,0)))</f>
        <v>3</v>
      </c>
      <c r="Y8" s="239">
        <f>IF(ISERROR(INDEX(Data!$AM:$GG,MATCH($W8,Data!$AJ:$AJ,0),MATCH(Y$1&amp;"/"&amp;$A$2,Data!$AM$1:$GG$1,0)))=TRUE,0,INDEX(Data!$AM:$GG,MATCH($W8,Data!$AJ:$AJ,0),MATCH(Y$1&amp;"/"&amp;$A$2,Data!$AM$1:$GG$1,0)))</f>
        <v>0</v>
      </c>
      <c r="Z8" s="239">
        <f>IF(ISERROR(INDEX(Data!$AM:$GG,MATCH($W8,Data!$AJ:$AJ,0),MATCH(Z$1&amp;"/"&amp;$A$2,Data!$AM$1:$GG$1,0)))=TRUE,0,INDEX(Data!$AM:$GG,MATCH($W8,Data!$AJ:$AJ,0),MATCH(Z$1&amp;"/"&amp;$A$2,Data!$AM$1:$GG$1,0)))</f>
        <v>0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1"/>
        <v>0</v>
      </c>
      <c r="AD8" s="237">
        <f t="shared" ca="1" si="0"/>
        <v>0</v>
      </c>
      <c r="AE8" s="237">
        <f t="shared" ca="1" si="0"/>
        <v>1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6"/>
        <v/>
      </c>
      <c r="AL8" s="237" t="str">
        <f t="shared" ca="1" si="7"/>
        <v>/R1</v>
      </c>
      <c r="AM8" s="237" t="str">
        <f t="shared" ca="1" si="8"/>
        <v/>
      </c>
      <c r="AN8" s="237" t="str">
        <f t="shared" ca="1" si="9"/>
        <v/>
      </c>
      <c r="AO8" s="237" t="str">
        <f t="shared" ca="1" si="10"/>
        <v/>
      </c>
      <c r="AP8" s="237" t="str">
        <f t="shared" ca="1" si="3"/>
        <v/>
      </c>
      <c r="AQ8" s="237" t="str">
        <f t="shared" ca="1" si="4"/>
        <v/>
      </c>
      <c r="AR8" s="228" t="str">
        <f ca="1">IF(OFFSET($AB8,0,MATCH(A$17,AC$1:AI$1,0))=0,"",OFFSET($AB8,0,MATCH(A$17,AC$1:AI$1,0))&amp;" / "&amp;W8 &amp;" ("&amp;INDEX(Data!AL:AL,MATCH(W8,Data!AJ:AJ,0))&amp;")")</f>
        <v/>
      </c>
      <c r="AS8" s="228">
        <f>INDEX(Data!AL:AL,MATCH(W8,Data!AJ:AJ,0))</f>
        <v>5</v>
      </c>
      <c r="AT8" s="228" t="str">
        <f>MID(INDEX(Data!A:A,MATCH(W8,Data!AJ:AJ,0)),2,5)</f>
        <v>6</v>
      </c>
      <c r="AU8" s="228" t="str">
        <f>INDEX(Data!AK:AK,MATCH(W8,Data!AJ:AJ,0))</f>
        <v>m</v>
      </c>
      <c r="AV8" s="228" t="str">
        <f t="shared" ca="1" si="5"/>
        <v/>
      </c>
      <c r="AW8" s="228" t="str">
        <f t="array" aca="1" ref="AW8" ca="1">INDEX($AR$3:$AR$82,MATCH(LARGE(COUNTIF($AQ$3:$AQ$82,"&lt;"&amp;$AQ$3:$AQ$82),ROWS(AQ$3:AQ8)),COUNTIF($AQ$3:$AQ$82,"&lt;"&amp;$AQ$3:$AQ$82),0))</f>
        <v/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104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1</v>
      </c>
      <c r="D9" s="119">
        <f ca="1">OFFSET(Data!$A$1,MATCH("# "&amp;D$2&amp;" Men",Data!$AJ:$AJ,0)-1,MATCH(MID($A9,3,20)&amp;"/"&amp;$A$2,Data!$1:$1,0)-1)</f>
        <v>18</v>
      </c>
      <c r="E9" s="119">
        <f ca="1">OFFSET(Data!$A$1,MATCH("# "&amp;E$2&amp;" Men",Data!$AJ:$AJ,0)-1,MATCH(MID($A9,3,20)&amp;"/"&amp;$A$2,Data!$1:$1,0)-1)</f>
        <v>14</v>
      </c>
      <c r="F9" s="119">
        <f ca="1">OFFSET(Data!$A$1,MATCH("# "&amp;F$2&amp;" Men",Data!$AJ:$AJ,0)-1,MATCH(MID($A9,3,20)&amp;"/"&amp;$A$2,Data!$1:$1,0)-1)</f>
        <v>5</v>
      </c>
      <c r="G9" s="119">
        <f ca="1">OFFSET(Data!$A$1,MATCH("# "&amp;G$2&amp;" Men",Data!$AJ:$AJ,0)-1,MATCH(MID($A9,3,20)&amp;"/"&amp;$A$2,Data!$1:$1,0)-1)</f>
        <v>1</v>
      </c>
      <c r="H9" s="120">
        <f ca="1">OFFSET(Data!$A$1,MATCH("# "&amp;H$2&amp;" Men",Data!$AJ:$AJ,0)-1,MATCH(MID($A9,3,20)&amp;"/"&amp;$A$2,Data!$1:$1,0)-1)</f>
        <v>0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0</v>
      </c>
      <c r="K9" s="122">
        <f ca="1">OFFSET(Data!$A$1,MATCH("# "&amp;K$2&amp;" Women",Data!$AJ:$AJ,0)-1,MATCH(MID($A9,3,20)&amp;"/"&amp;$A$2,Data!$1:$1,0)-1)</f>
        <v>1</v>
      </c>
      <c r="L9" s="122">
        <f ca="1">OFFSET(Data!$A$1,MATCH("# "&amp;L$2&amp;" Women",Data!$AJ:$AJ,0)-1,MATCH(MID($A9,3,20)&amp;"/"&amp;$A$2,Data!$1:$1,0)-1)</f>
        <v>4</v>
      </c>
      <c r="M9" s="122">
        <f ca="1">OFFSET(Data!$A$1,MATCH("# "&amp;M$2&amp;" Women",Data!$AJ:$AJ,0)-1,MATCH(MID($A9,3,20)&amp;"/"&amp;$A$2,Data!$1:$1,0)-1)</f>
        <v>1</v>
      </c>
      <c r="N9" s="122">
        <f ca="1">OFFSET(Data!$A$1,MATCH("# "&amp;N$2&amp;" Women",Data!$AJ:$AJ,0)-1,MATCH(MID($A9,3,20)&amp;"/"&amp;$A$2,Data!$1:$1,0)-1)</f>
        <v>0</v>
      </c>
      <c r="O9" s="123">
        <f ca="1">OFFSET(Data!$A$1,MATCH("# "&amp;O$2&amp;" Women",Data!$AJ:$AJ,0)-1,MATCH(MID($A9,3,20)&amp;"/"&amp;$A$2,Data!$1:$1,0)-1)</f>
        <v>1</v>
      </c>
      <c r="P9" s="227"/>
      <c r="Q9" s="227"/>
      <c r="R9" s="227"/>
      <c r="S9" s="227"/>
      <c r="T9" s="227"/>
      <c r="U9" s="239"/>
      <c r="V9" s="285"/>
      <c r="W9" s="237" t="str">
        <f>Data!AJ89</f>
        <v>Peter Prinz</v>
      </c>
      <c r="X9" s="239">
        <f>IF(ISERROR(INDEX(Data!$AM:$GG,MATCH($W9,Data!$AJ:$AJ,0),MATCH(X$1&amp;"/"&amp;$A$2,Data!$AM$1:$GG$1,0)))=TRUE,0,INDEX(Data!$AM:$GG,MATCH($W9,Data!$AJ:$AJ,0),MATCH(X$1&amp;"/"&amp;$A$2,Data!$AM$1:$GG$1,0)))</f>
        <v>3</v>
      </c>
      <c r="Y9" s="239">
        <f>IF(ISERROR(INDEX(Data!$AM:$GG,MATCH($W9,Data!$AJ:$AJ,0),MATCH(Y$1&amp;"/"&amp;$A$2,Data!$AM$1:$GG$1,0)))=TRUE,0,INDEX(Data!$AM:$GG,MATCH($W9,Data!$AJ:$AJ,0),MATCH(Y$1&amp;"/"&amp;$A$2,Data!$AM$1:$GG$1,0)))</f>
        <v>0</v>
      </c>
      <c r="Z9" s="239">
        <f>IF(ISERROR(INDEX(Data!$AM:$GG,MATCH($W9,Data!$AJ:$AJ,0),MATCH(Z$1&amp;"/"&amp;$A$2,Data!$AM$1:$GG$1,0)))=TRUE,0,INDEX(Data!$AM:$GG,MATCH($W9,Data!$AJ:$AJ,0),MATCH(Z$1&amp;"/"&amp;$A$2,Data!$AM$1:$GG$1,0)))</f>
        <v>0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1"/>
        <v>0</v>
      </c>
      <c r="AD9" s="237">
        <f t="shared" ref="AD9:AH40" ca="1" si="12">COUNTIF($X9:$AB9,"="&amp;AD$2)</f>
        <v>0</v>
      </c>
      <c r="AE9" s="237">
        <f t="shared" ca="1" si="0"/>
        <v>1</v>
      </c>
      <c r="AF9" s="237">
        <f t="shared" ca="1" si="12"/>
        <v>0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6"/>
        <v/>
      </c>
      <c r="AL9" s="237" t="str">
        <f t="shared" ca="1" si="7"/>
        <v>/R1</v>
      </c>
      <c r="AM9" s="237" t="str">
        <f t="shared" ca="1" si="8"/>
        <v/>
      </c>
      <c r="AN9" s="237" t="str">
        <f t="shared" ca="1" si="9"/>
        <v/>
      </c>
      <c r="AO9" s="237" t="str">
        <f t="shared" ca="1" si="10"/>
        <v/>
      </c>
      <c r="AP9" s="237" t="str">
        <f t="shared" ca="1" si="3"/>
        <v/>
      </c>
      <c r="AQ9" s="237" t="str">
        <f t="shared" ca="1" si="4"/>
        <v/>
      </c>
      <c r="AR9" s="228" t="str">
        <f ca="1">IF(OFFSET($AB9,0,MATCH(A$17,AC$1:AI$1,0))=0,"",OFFSET($AB9,0,MATCH(A$17,AC$1:AI$1,0))&amp;" / "&amp;W9 &amp;" ("&amp;INDEX(Data!AL:AL,MATCH(W9,Data!AJ:AJ,0))&amp;")")</f>
        <v/>
      </c>
      <c r="AS9" s="228">
        <f>INDEX(Data!AL:AL,MATCH(W9,Data!AJ:AJ,0))</f>
        <v>7</v>
      </c>
      <c r="AT9" s="228" t="str">
        <f>MID(INDEX(Data!A:A,MATCH(W9,Data!AJ:AJ,0)),2,5)</f>
        <v>7</v>
      </c>
      <c r="AU9" s="228" t="str">
        <f>INDEX(Data!AK:AK,MATCH(W9,Data!AJ:AJ,0))</f>
        <v>m</v>
      </c>
      <c r="AV9" s="228" t="str">
        <f t="shared" ca="1" si="5"/>
        <v/>
      </c>
      <c r="AW9" s="228" t="str">
        <f t="array" aca="1" ref="AW9" ca="1">INDEX($AR$3:$AR$82,MATCH(LARGE(COUNTIF($AQ$3:$AQ$82,"&lt;"&amp;$AQ$3:$AQ$82),ROWS(AQ$3:AQ9)),COUNTIF($AQ$3:$AQ$82,"&lt;"&amp;$AQ$3:$AQ$82),0))</f>
        <v/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105</v>
      </c>
      <c r="B10" s="124">
        <f ca="1">B4/SUM($B4:$H4)</f>
        <v>0</v>
      </c>
      <c r="C10" s="125">
        <f t="shared" ref="C10:H10" ca="1" si="14">C4/SUM($B4:$H4)</f>
        <v>2.564102564102564E-2</v>
      </c>
      <c r="D10" s="125">
        <f t="shared" ca="1" si="14"/>
        <v>0.46153846153846156</v>
      </c>
      <c r="E10" s="125">
        <f t="shared" ca="1" si="14"/>
        <v>0.35897435897435898</v>
      </c>
      <c r="F10" s="125">
        <f t="shared" ca="1" si="14"/>
        <v>0.12820512820512819</v>
      </c>
      <c r="G10" s="125">
        <f t="shared" ca="1" si="14"/>
        <v>2.564102564102564E-2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0.14285714285714285</v>
      </c>
      <c r="L10" s="128">
        <f t="shared" ca="1" si="16"/>
        <v>0.5714285714285714</v>
      </c>
      <c r="M10" s="128">
        <f t="shared" ca="1" si="16"/>
        <v>0.14285714285714285</v>
      </c>
      <c r="N10" s="128">
        <f t="shared" ca="1" si="16"/>
        <v>0</v>
      </c>
      <c r="O10" s="129">
        <f t="shared" ca="1" si="16"/>
        <v>0.14285714285714285</v>
      </c>
      <c r="P10" s="240"/>
      <c r="Q10" s="240"/>
      <c r="R10" s="240"/>
      <c r="S10" s="240"/>
      <c r="T10" s="240"/>
      <c r="U10" s="239"/>
      <c r="V10" s="285"/>
      <c r="W10" s="237" t="str">
        <f>Data!AJ90</f>
        <v>Franz Hable</v>
      </c>
      <c r="X10" s="239">
        <f>IF(ISERROR(INDEX(Data!$AM:$GG,MATCH($W10,Data!$AJ:$AJ,0),MATCH(X$1&amp;"/"&amp;$A$2,Data!$AM$1:$GG$1,0)))=TRUE,0,INDEX(Data!$AM:$GG,MATCH($W10,Data!$AJ:$AJ,0),MATCH(X$1&amp;"/"&amp;$A$2,Data!$AM$1:$GG$1,0)))</f>
        <v>3</v>
      </c>
      <c r="Y10" s="239">
        <f>IF(ISERROR(INDEX(Data!$AM:$GG,MATCH($W10,Data!$AJ:$AJ,0),MATCH(Y$1&amp;"/"&amp;$A$2,Data!$AM$1:$GG$1,0)))=TRUE,0,INDEX(Data!$AM:$GG,MATCH($W10,Data!$AJ:$AJ,0),MATCH(Y$1&amp;"/"&amp;$A$2,Data!$AM$1:$GG$1,0)))</f>
        <v>0</v>
      </c>
      <c r="Z10" s="239">
        <f>IF(ISERROR(INDEX(Data!$AM:$GG,MATCH($W10,Data!$AJ:$AJ,0),MATCH(Z$1&amp;"/"&amp;$A$2,Data!$AM$1:$GG$1,0)))=TRUE,0,INDEX(Data!$AM:$GG,MATCH($W10,Data!$AJ:$AJ,0),MATCH(Z$1&amp;"/"&amp;$A$2,Data!$AM$1:$GG$1,0)))</f>
        <v>0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1"/>
        <v>0</v>
      </c>
      <c r="AD10" s="237">
        <f t="shared" ca="1" si="12"/>
        <v>0</v>
      </c>
      <c r="AE10" s="237">
        <f t="shared" ca="1" si="0"/>
        <v>1</v>
      </c>
      <c r="AF10" s="237">
        <f t="shared" ca="1" si="12"/>
        <v>0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6"/>
        <v/>
      </c>
      <c r="AL10" s="237" t="str">
        <f t="shared" ca="1" si="7"/>
        <v>/R1</v>
      </c>
      <c r="AM10" s="237" t="str">
        <f t="shared" ca="1" si="8"/>
        <v/>
      </c>
      <c r="AN10" s="237" t="str">
        <f t="shared" ca="1" si="9"/>
        <v/>
      </c>
      <c r="AO10" s="237" t="str">
        <f t="shared" ca="1" si="10"/>
        <v/>
      </c>
      <c r="AP10" s="237" t="str">
        <f t="shared" ca="1" si="3"/>
        <v/>
      </c>
      <c r="AQ10" s="237" t="str">
        <f t="shared" ca="1" si="4"/>
        <v/>
      </c>
      <c r="AR10" s="228" t="str">
        <f ca="1">IF(OFFSET($AB10,0,MATCH(A$17,AC$1:AI$1,0))=0,"",OFFSET($AB10,0,MATCH(A$17,AC$1:AI$1,0))&amp;" / "&amp;W10 &amp;" ("&amp;INDEX(Data!AL:AL,MATCH(W10,Data!AJ:AJ,0))&amp;")")</f>
        <v/>
      </c>
      <c r="AS10" s="228">
        <f>INDEX(Data!AL:AL,MATCH(W10,Data!AJ:AJ,0))</f>
        <v>7</v>
      </c>
      <c r="AT10" s="228" t="str">
        <f>MID(INDEX(Data!A:A,MATCH(W10,Data!AJ:AJ,0)),2,5)</f>
        <v>8</v>
      </c>
      <c r="AU10" s="228" t="str">
        <f>INDEX(Data!AK:AK,MATCH(W10,Data!AJ:AJ,0))</f>
        <v>m</v>
      </c>
      <c r="AV10" s="228" t="str">
        <f t="shared" ca="1" si="5"/>
        <v/>
      </c>
      <c r="AW10" s="228" t="str">
        <f t="array" aca="1" ref="AW10" ca="1">INDEX($AR$3:$AR$82,MATCH(LARGE(COUNTIF($AQ$3:$AQ$82,"&lt;"&amp;$AQ$3:$AQ$82),ROWS(AQ$3:AQ10)),COUNTIF($AQ$3:$AQ$82,"&lt;"&amp;$AQ$3:$AQ$82),0))</f>
        <v/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106</v>
      </c>
      <c r="B11" s="106" t="e">
        <f t="shared" ref="B11:H11" ca="1" si="17">B5/SUM($B5:$H5)</f>
        <v>#N/A</v>
      </c>
      <c r="C11" s="107" t="e">
        <f t="shared" ca="1" si="17"/>
        <v>#N/A</v>
      </c>
      <c r="D11" s="107" t="e">
        <f t="shared" ca="1" si="17"/>
        <v>#N/A</v>
      </c>
      <c r="E11" s="107" t="e">
        <f t="shared" ca="1" si="17"/>
        <v>#N/A</v>
      </c>
      <c r="F11" s="107" t="e">
        <f t="shared" ca="1" si="17"/>
        <v>#N/A</v>
      </c>
      <c r="G11" s="107" t="e">
        <f t="shared" ca="1" si="17"/>
        <v>#N/A</v>
      </c>
      <c r="H11" s="108" t="e">
        <f t="shared" ca="1" si="17"/>
        <v>#N/A</v>
      </c>
      <c r="I11" s="109" t="e">
        <f t="shared" ca="1" si="15"/>
        <v>#N/A</v>
      </c>
      <c r="J11" s="110" t="e">
        <f t="shared" ref="J11:O11" ca="1" si="18">J5/SUM($I5:$O5)</f>
        <v>#N/A</v>
      </c>
      <c r="K11" s="110" t="e">
        <f t="shared" ca="1" si="18"/>
        <v>#N/A</v>
      </c>
      <c r="L11" s="110" t="e">
        <f t="shared" ca="1" si="18"/>
        <v>#N/A</v>
      </c>
      <c r="M11" s="110" t="e">
        <f t="shared" ca="1" si="18"/>
        <v>#N/A</v>
      </c>
      <c r="N11" s="110" t="e">
        <f t="shared" ca="1" si="18"/>
        <v>#N/A</v>
      </c>
      <c r="O11" s="111" t="e">
        <f t="shared" ca="1" si="18"/>
        <v>#N/A</v>
      </c>
      <c r="P11" s="240"/>
      <c r="Q11" s="240"/>
      <c r="R11" s="240"/>
      <c r="S11" s="240"/>
      <c r="T11" s="240"/>
      <c r="U11" s="239"/>
      <c r="V11" s="285"/>
      <c r="W11" s="237" t="str">
        <f>Data!AJ91</f>
        <v>Günther Kaimberger</v>
      </c>
      <c r="X11" s="239">
        <f>IF(ISERROR(INDEX(Data!$AM:$GG,MATCH($W11,Data!$AJ:$AJ,0),MATCH(X$1&amp;"/"&amp;$A$2,Data!$AM$1:$GG$1,0)))=TRUE,0,INDEX(Data!$AM:$GG,MATCH($W11,Data!$AJ:$AJ,0),MATCH(X$1&amp;"/"&amp;$A$2,Data!$AM$1:$GG$1,0)))</f>
        <v>3</v>
      </c>
      <c r="Y11" s="239">
        <f>IF(ISERROR(INDEX(Data!$AM:$GG,MATCH($W11,Data!$AJ:$AJ,0),MATCH(Y$1&amp;"/"&amp;$A$2,Data!$AM$1:$GG$1,0)))=TRUE,0,INDEX(Data!$AM:$GG,MATCH($W11,Data!$AJ:$AJ,0),MATCH(Y$1&amp;"/"&amp;$A$2,Data!$AM$1:$GG$1,0)))</f>
        <v>0</v>
      </c>
      <c r="Z11" s="239">
        <f>IF(ISERROR(INDEX(Data!$AM:$GG,MATCH($W11,Data!$AJ:$AJ,0),MATCH(Z$1&amp;"/"&amp;$A$2,Data!$AM$1:$GG$1,0)))=TRUE,0,INDEX(Data!$AM:$GG,MATCH($W11,Data!$AJ:$AJ,0),MATCH(Z$1&amp;"/"&amp;$A$2,Data!$AM$1:$GG$1,0)))</f>
        <v>0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1"/>
        <v>0</v>
      </c>
      <c r="AD11" s="237">
        <f t="shared" ca="1" si="12"/>
        <v>0</v>
      </c>
      <c r="AE11" s="237">
        <f t="shared" ca="1" si="0"/>
        <v>1</v>
      </c>
      <c r="AF11" s="237">
        <f t="shared" ca="1" si="12"/>
        <v>0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6"/>
        <v/>
      </c>
      <c r="AL11" s="237" t="str">
        <f t="shared" ca="1" si="7"/>
        <v>/R1</v>
      </c>
      <c r="AM11" s="237" t="str">
        <f t="shared" ca="1" si="8"/>
        <v/>
      </c>
      <c r="AN11" s="237" t="str">
        <f t="shared" ca="1" si="9"/>
        <v/>
      </c>
      <c r="AO11" s="237" t="str">
        <f t="shared" ca="1" si="10"/>
        <v/>
      </c>
      <c r="AP11" s="237" t="str">
        <f t="shared" ca="1" si="3"/>
        <v/>
      </c>
      <c r="AQ11" s="237" t="str">
        <f t="shared" ca="1" si="4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7</v>
      </c>
      <c r="AT11" s="228" t="str">
        <f>MID(INDEX(Data!A:A,MATCH(W11,Data!AJ:AJ,0)),2,5)</f>
        <v>9</v>
      </c>
      <c r="AU11" s="228" t="str">
        <f>INDEX(Data!AK:AK,MATCH(W11,Data!AJ:AJ,0))</f>
        <v>m</v>
      </c>
      <c r="AV11" s="228" t="str">
        <f t="shared" ca="1" si="5"/>
        <v/>
      </c>
      <c r="AW11" s="228" t="str">
        <f t="array" aca="1" ref="AW11" ca="1">INDEX($AR$3:$AR$82,MATCH(LARGE(COUNTIF($AQ$3:$AQ$82,"&lt;"&amp;$AQ$3:$AQ$82),ROWS(AQ$3:AQ11)),COUNTIF($AQ$3:$AQ$82,"&lt;"&amp;$AQ$3:$AQ$82),0))</f>
        <v/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107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85"/>
      <c r="W12" s="237" t="str">
        <f>Data!AJ92</f>
        <v>Lukas Oberhuemer</v>
      </c>
      <c r="X12" s="239">
        <f>IF(ISERROR(INDEX(Data!$AM:$GG,MATCH($W12,Data!$AJ:$AJ,0),MATCH(X$1&amp;"/"&amp;$A$2,Data!$AM$1:$GG$1,0)))=TRUE,0,INDEX(Data!$AM:$GG,MATCH($W12,Data!$AJ:$AJ,0),MATCH(X$1&amp;"/"&amp;$A$2,Data!$AM$1:$GG$1,0)))</f>
        <v>4</v>
      </c>
      <c r="Y12" s="239">
        <f>IF(ISERROR(INDEX(Data!$AM:$GG,MATCH($W12,Data!$AJ:$AJ,0),MATCH(Y$1&amp;"/"&amp;$A$2,Data!$AM$1:$GG$1,0)))=TRUE,0,INDEX(Data!$AM:$GG,MATCH($W12,Data!$AJ:$AJ,0),MATCH(Y$1&amp;"/"&amp;$A$2,Data!$AM$1:$GG$1,0)))</f>
        <v>0</v>
      </c>
      <c r="Z12" s="239">
        <f>IF(ISERROR(INDEX(Data!$AM:$GG,MATCH($W12,Data!$AJ:$AJ,0),MATCH(Z$1&amp;"/"&amp;$A$2,Data!$AM$1:$GG$1,0)))=TRUE,0,INDEX(Data!$AM:$GG,MATCH($W12,Data!$AJ:$AJ,0),MATCH(Z$1&amp;"/"&amp;$A$2,Data!$AM$1:$GG$1,0)))</f>
        <v>0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1"/>
        <v>0</v>
      </c>
      <c r="AD12" s="237">
        <f t="shared" ca="1" si="12"/>
        <v>0</v>
      </c>
      <c r="AE12" s="237">
        <f t="shared" ca="1" si="0"/>
        <v>0</v>
      </c>
      <c r="AF12" s="237">
        <f t="shared" ca="1" si="12"/>
        <v>1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6"/>
        <v/>
      </c>
      <c r="AL12" s="237" t="str">
        <f t="shared" ca="1" si="7"/>
        <v/>
      </c>
      <c r="AM12" s="237" t="str">
        <f t="shared" ca="1" si="8"/>
        <v>/R1</v>
      </c>
      <c r="AN12" s="237" t="str">
        <f t="shared" ca="1" si="9"/>
        <v/>
      </c>
      <c r="AO12" s="237" t="str">
        <f t="shared" ca="1" si="10"/>
        <v/>
      </c>
      <c r="AP12" s="237" t="str">
        <f t="shared" ca="1" si="3"/>
        <v/>
      </c>
      <c r="AQ12" s="237" t="str">
        <f t="shared" ca="1" si="4"/>
        <v/>
      </c>
      <c r="AR12" s="228" t="str">
        <f ca="1">IF(OFFSET($AB12,0,MATCH(A$17,AC$1:AI$1,0))=0,"",OFFSET($AB12,0,MATCH(A$17,AC$1:AI$1,0))&amp;" / "&amp;W12 &amp;" ("&amp;INDEX(Data!AL:AL,MATCH(W12,Data!AJ:AJ,0))&amp;")")</f>
        <v/>
      </c>
      <c r="AS12" s="228">
        <f>INDEX(Data!AL:AL,MATCH(W12,Data!AJ:AJ,0))</f>
        <v>10</v>
      </c>
      <c r="AT12" s="228" t="str">
        <f>MID(INDEX(Data!A:A,MATCH(W12,Data!AJ:AJ,0)),2,5)</f>
        <v>10</v>
      </c>
      <c r="AU12" s="228" t="str">
        <f>INDEX(Data!AK:AK,MATCH(W12,Data!AJ:AJ,0))</f>
        <v>m</v>
      </c>
      <c r="AV12" s="228" t="str">
        <f t="shared" ca="1" si="5"/>
        <v/>
      </c>
      <c r="AW12" s="228" t="str">
        <f t="array" aca="1" ref="AW12" ca="1">INDEX($AR$3:$AR$82,MATCH(LARGE(COUNTIF($AQ$3:$AQ$82,"&lt;"&amp;$AQ$3:$AQ$82),ROWS(AQ$3:AQ12)),COUNTIF($AQ$3:$AQ$82,"&lt;"&amp;$AQ$3:$AQ$82),0))</f>
        <v/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108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85"/>
      <c r="W13" s="237" t="str">
        <f>Data!AJ93</f>
        <v>Christian Klima</v>
      </c>
      <c r="X13" s="239">
        <f>IF(ISERROR(INDEX(Data!$AM:$GG,MATCH($W13,Data!$AJ:$AJ,0),MATCH(X$1&amp;"/"&amp;$A$2,Data!$AM$1:$GG$1,0)))=TRUE,0,INDEX(Data!$AM:$GG,MATCH($W13,Data!$AJ:$AJ,0),MATCH(X$1&amp;"/"&amp;$A$2,Data!$AM$1:$GG$1,0)))</f>
        <v>3</v>
      </c>
      <c r="Y13" s="239">
        <f>IF(ISERROR(INDEX(Data!$AM:$GG,MATCH($W13,Data!$AJ:$AJ,0),MATCH(Y$1&amp;"/"&amp;$A$2,Data!$AM$1:$GG$1,0)))=TRUE,0,INDEX(Data!$AM:$GG,MATCH($W13,Data!$AJ:$AJ,0),MATCH(Y$1&amp;"/"&amp;$A$2,Data!$AM$1:$GG$1,0)))</f>
        <v>0</v>
      </c>
      <c r="Z13" s="239">
        <f>IF(ISERROR(INDEX(Data!$AM:$GG,MATCH($W13,Data!$AJ:$AJ,0),MATCH(Z$1&amp;"/"&amp;$A$2,Data!$AM$1:$GG$1,0)))=TRUE,0,INDEX(Data!$AM:$GG,MATCH($W13,Data!$AJ:$AJ,0),MATCH(Z$1&amp;"/"&amp;$A$2,Data!$AM$1:$GG$1,0)))</f>
        <v>0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1"/>
        <v>0</v>
      </c>
      <c r="AD13" s="237">
        <f t="shared" ca="1" si="12"/>
        <v>0</v>
      </c>
      <c r="AE13" s="237">
        <f t="shared" ca="1" si="0"/>
        <v>1</v>
      </c>
      <c r="AF13" s="237">
        <f t="shared" ca="1" si="12"/>
        <v>0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6"/>
        <v/>
      </c>
      <c r="AL13" s="237" t="str">
        <f t="shared" ca="1" si="7"/>
        <v>/R1</v>
      </c>
      <c r="AM13" s="237" t="str">
        <f t="shared" ca="1" si="8"/>
        <v/>
      </c>
      <c r="AN13" s="237" t="str">
        <f t="shared" ca="1" si="9"/>
        <v/>
      </c>
      <c r="AO13" s="237" t="str">
        <f t="shared" ca="1" si="10"/>
        <v/>
      </c>
      <c r="AP13" s="237" t="str">
        <f t="shared" ca="1" si="3"/>
        <v/>
      </c>
      <c r="AQ13" s="237" t="str">
        <f t="shared" ca="1" si="4"/>
        <v/>
      </c>
      <c r="AR13" s="228" t="str">
        <f ca="1">IF(OFFSET($AB13,0,MATCH(A$17,AC$1:AI$1,0))=0,"",OFFSET($AB13,0,MATCH(A$17,AC$1:AI$1,0))&amp;" / "&amp;W13 &amp;" ("&amp;INDEX(Data!AL:AL,MATCH(W13,Data!AJ:AJ,0))&amp;")")</f>
        <v/>
      </c>
      <c r="AS13" s="228">
        <f>INDEX(Data!AL:AL,MATCH(W13,Data!AJ:AJ,0))</f>
        <v>11</v>
      </c>
      <c r="AT13" s="228" t="str">
        <f>MID(INDEX(Data!A:A,MATCH(W13,Data!AJ:AJ,0)),2,5)</f>
        <v>11</v>
      </c>
      <c r="AU13" s="228" t="str">
        <f>INDEX(Data!AK:AK,MATCH(W13,Data!AJ:AJ,0))</f>
        <v>m</v>
      </c>
      <c r="AV13" s="228" t="str">
        <f t="shared" ca="1" si="5"/>
        <v/>
      </c>
      <c r="AW13" s="228" t="str">
        <f t="array" aca="1" ref="AW13" ca="1">INDEX($AR$3:$AR$82,MATCH(LARGE(COUNTIF($AQ$3:$AQ$82,"&lt;"&amp;$AQ$3:$AQ$82),ROWS(AQ$3:AQ13)),COUNTIF($AQ$3:$AQ$82,"&lt;"&amp;$AQ$3:$AQ$82),0))</f>
        <v/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109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85"/>
      <c r="W14" s="237" t="str">
        <f>Data!AJ94</f>
        <v>Gerhard Petz</v>
      </c>
      <c r="X14" s="239">
        <f>IF(ISERROR(INDEX(Data!$AM:$GG,MATCH($W14,Data!$AJ:$AJ,0),MATCH(X$1&amp;"/"&amp;$A$2,Data!$AM$1:$GG$1,0)))=TRUE,0,INDEX(Data!$AM:$GG,MATCH($W14,Data!$AJ:$AJ,0),MATCH(X$1&amp;"/"&amp;$A$2,Data!$AM$1:$GG$1,0)))</f>
        <v>3</v>
      </c>
      <c r="Y14" s="239">
        <f>IF(ISERROR(INDEX(Data!$AM:$GG,MATCH($W14,Data!$AJ:$AJ,0),MATCH(Y$1&amp;"/"&amp;$A$2,Data!$AM$1:$GG$1,0)))=TRUE,0,INDEX(Data!$AM:$GG,MATCH($W14,Data!$AJ:$AJ,0),MATCH(Y$1&amp;"/"&amp;$A$2,Data!$AM$1:$GG$1,0)))</f>
        <v>0</v>
      </c>
      <c r="Z14" s="239">
        <f>IF(ISERROR(INDEX(Data!$AM:$GG,MATCH($W14,Data!$AJ:$AJ,0),MATCH(Z$1&amp;"/"&amp;$A$2,Data!$AM$1:$GG$1,0)))=TRUE,0,INDEX(Data!$AM:$GG,MATCH($W14,Data!$AJ:$AJ,0),MATCH(Z$1&amp;"/"&amp;$A$2,Data!$AM$1:$GG$1,0)))</f>
        <v>0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1"/>
        <v>0</v>
      </c>
      <c r="AD14" s="237">
        <f t="shared" ca="1" si="12"/>
        <v>0</v>
      </c>
      <c r="AE14" s="237">
        <f t="shared" ca="1" si="0"/>
        <v>1</v>
      </c>
      <c r="AF14" s="237">
        <f t="shared" ca="1" si="12"/>
        <v>0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6"/>
        <v/>
      </c>
      <c r="AL14" s="237" t="str">
        <f t="shared" ca="1" si="7"/>
        <v>/R1</v>
      </c>
      <c r="AM14" s="237" t="str">
        <f t="shared" ca="1" si="8"/>
        <v/>
      </c>
      <c r="AN14" s="237" t="str">
        <f t="shared" ca="1" si="9"/>
        <v/>
      </c>
      <c r="AO14" s="237" t="str">
        <f t="shared" ca="1" si="10"/>
        <v/>
      </c>
      <c r="AP14" s="237" t="str">
        <f t="shared" ca="1" si="3"/>
        <v/>
      </c>
      <c r="AQ14" s="237" t="str">
        <f t="shared" ca="1" si="4"/>
        <v/>
      </c>
      <c r="AR14" s="228" t="str">
        <f ca="1">IF(OFFSET($AB14,0,MATCH(A$17,AC$1:AI$1,0))=0,"",OFFSET($AB14,0,MATCH(A$17,AC$1:AI$1,0))&amp;" / "&amp;W14 &amp;" ("&amp;INDEX(Data!AL:AL,MATCH(W14,Data!AJ:AJ,0))&amp;")")</f>
        <v/>
      </c>
      <c r="AS14" s="228">
        <f>INDEX(Data!AL:AL,MATCH(W14,Data!AJ:AJ,0))</f>
        <v>11</v>
      </c>
      <c r="AT14" s="228" t="str">
        <f>MID(INDEX(Data!A:A,MATCH(W14,Data!AJ:AJ,0)),2,5)</f>
        <v>12</v>
      </c>
      <c r="AU14" s="228" t="str">
        <f>INDEX(Data!AK:AK,MATCH(W14,Data!AJ:AJ,0))</f>
        <v>m</v>
      </c>
      <c r="AV14" s="228" t="str">
        <f t="shared" ca="1" si="5"/>
        <v/>
      </c>
      <c r="AW14" s="228" t="str">
        <f t="array" aca="1" ref="AW14" ca="1">INDEX($AR$3:$AR$82,MATCH(LARGE(COUNTIF($AQ$3:$AQ$82,"&lt;"&amp;$AQ$3:$AQ$82),ROWS(AQ$3:AQ14)),COUNTIF($AQ$3:$AQ$82,"&lt;"&amp;$AQ$3:$AQ$82),0))</f>
        <v/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110</v>
      </c>
      <c r="B15" s="112">
        <f t="shared" ref="B15:H15" ca="1" si="25">B9/SUM($B9:$H9)</f>
        <v>0</v>
      </c>
      <c r="C15" s="113">
        <f t="shared" ca="1" si="25"/>
        <v>2.564102564102564E-2</v>
      </c>
      <c r="D15" s="113">
        <f t="shared" ca="1" si="25"/>
        <v>0.46153846153846156</v>
      </c>
      <c r="E15" s="113">
        <f t="shared" ca="1" si="25"/>
        <v>0.35897435897435898</v>
      </c>
      <c r="F15" s="113">
        <f t="shared" ca="1" si="25"/>
        <v>0.12820512820512819</v>
      </c>
      <c r="G15" s="113">
        <f t="shared" ca="1" si="25"/>
        <v>2.564102564102564E-2</v>
      </c>
      <c r="H15" s="114">
        <f t="shared" ca="1" si="25"/>
        <v>0</v>
      </c>
      <c r="I15" s="115">
        <f t="shared" ca="1" si="15"/>
        <v>0</v>
      </c>
      <c r="J15" s="116">
        <f t="shared" ref="J15:O15" ca="1" si="26">J9/SUM($I9:$O9)</f>
        <v>0</v>
      </c>
      <c r="K15" s="116">
        <f t="shared" ca="1" si="26"/>
        <v>0.14285714285714285</v>
      </c>
      <c r="L15" s="116">
        <f t="shared" ca="1" si="26"/>
        <v>0.5714285714285714</v>
      </c>
      <c r="M15" s="116">
        <f t="shared" ca="1" si="26"/>
        <v>0.14285714285714285</v>
      </c>
      <c r="N15" s="116">
        <f t="shared" ca="1" si="26"/>
        <v>0</v>
      </c>
      <c r="O15" s="117">
        <f t="shared" ca="1" si="26"/>
        <v>0.14285714285714285</v>
      </c>
      <c r="P15" s="240"/>
      <c r="Q15" s="240"/>
      <c r="R15" s="240"/>
      <c r="S15" s="240"/>
      <c r="T15" s="240"/>
      <c r="U15" s="239"/>
      <c r="V15" s="285"/>
      <c r="W15" s="237" t="str">
        <f>Data!AJ95</f>
        <v>Werner Mooshammer</v>
      </c>
      <c r="X15" s="239">
        <f>IF(ISERROR(INDEX(Data!$AM:$GG,MATCH($W15,Data!$AJ:$AJ,0),MATCH(X$1&amp;"/"&amp;$A$2,Data!$AM$1:$GG$1,0)))=TRUE,0,INDEX(Data!$AM:$GG,MATCH($W15,Data!$AJ:$AJ,0),MATCH(X$1&amp;"/"&amp;$A$2,Data!$AM$1:$GG$1,0)))</f>
        <v>6</v>
      </c>
      <c r="Y15" s="239">
        <f>IF(ISERROR(INDEX(Data!$AM:$GG,MATCH($W15,Data!$AJ:$AJ,0),MATCH(Y$1&amp;"/"&amp;$A$2,Data!$AM$1:$GG$1,0)))=TRUE,0,INDEX(Data!$AM:$GG,MATCH($W15,Data!$AJ:$AJ,0),MATCH(Y$1&amp;"/"&amp;$A$2,Data!$AM$1:$GG$1,0)))</f>
        <v>0</v>
      </c>
      <c r="Z15" s="239">
        <f>IF(ISERROR(INDEX(Data!$AM:$GG,MATCH($W15,Data!$AJ:$AJ,0),MATCH(Z$1&amp;"/"&amp;$A$2,Data!$AM$1:$GG$1,0)))=TRUE,0,INDEX(Data!$AM:$GG,MATCH($W15,Data!$AJ:$AJ,0),MATCH(Z$1&amp;"/"&amp;$A$2,Data!$AM$1:$GG$1,0)))</f>
        <v>0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1"/>
        <v>0</v>
      </c>
      <c r="AD15" s="237">
        <f t="shared" ca="1" si="12"/>
        <v>0</v>
      </c>
      <c r="AE15" s="237">
        <f t="shared" ca="1" si="0"/>
        <v>0</v>
      </c>
      <c r="AF15" s="237">
        <f t="shared" ca="1" si="12"/>
        <v>0</v>
      </c>
      <c r="AG15" s="237">
        <f t="shared" ca="1" si="12"/>
        <v>0</v>
      </c>
      <c r="AH15" s="237">
        <f t="shared" ca="1" si="12"/>
        <v>1</v>
      </c>
      <c r="AI15" s="237">
        <f t="shared" ca="1" si="13"/>
        <v>0</v>
      </c>
      <c r="AJ15" s="237" t="str">
        <f t="shared" ca="1" si="2"/>
        <v/>
      </c>
      <c r="AK15" s="237" t="str">
        <f t="shared" ca="1" si="6"/>
        <v/>
      </c>
      <c r="AL15" s="237" t="str">
        <f t="shared" ca="1" si="7"/>
        <v/>
      </c>
      <c r="AM15" s="237" t="str">
        <f t="shared" ca="1" si="8"/>
        <v/>
      </c>
      <c r="AN15" s="237" t="str">
        <f t="shared" ca="1" si="9"/>
        <v/>
      </c>
      <c r="AO15" s="237" t="str">
        <f t="shared" ca="1" si="10"/>
        <v>/R1</v>
      </c>
      <c r="AP15" s="237" t="str">
        <f t="shared" ca="1" si="3"/>
        <v/>
      </c>
      <c r="AQ15" s="237" t="str">
        <f t="shared" ca="1" si="4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13</v>
      </c>
      <c r="AT15" s="228" t="str">
        <f>MID(INDEX(Data!A:A,MATCH(W15,Data!AJ:AJ,0)),2,5)</f>
        <v>13</v>
      </c>
      <c r="AU15" s="228" t="str">
        <f>INDEX(Data!AK:AK,MATCH(W15,Data!AJ:AJ,0))</f>
        <v>m</v>
      </c>
      <c r="AV15" s="228" t="str">
        <f t="shared" ca="1" si="5"/>
        <v/>
      </c>
      <c r="AW15" s="228" t="str">
        <f t="array" aca="1" ref="AW15" ca="1">INDEX($AR$3:$AR$82,MATCH(LARGE(COUNTIF($AQ$3:$AQ$82,"&lt;"&amp;$AQ$3:$AQ$82),ROWS(AQ$3:AQ15)),COUNTIF($AQ$3:$AQ$82,"&lt;"&amp;$AQ$3:$AQ$82),0))</f>
        <v/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3"/>
      <c r="W16" s="237" t="str">
        <f>Data!AJ96</f>
        <v>Matthias Neubauer</v>
      </c>
      <c r="X16" s="239">
        <f>IF(ISERROR(INDEX(Data!$AM:$GG,MATCH($W16,Data!$AJ:$AJ,0),MATCH(X$1&amp;"/"&amp;$A$2,Data!$AM$1:$GG$1,0)))=TRUE,0,INDEX(Data!$AM:$GG,MATCH($W16,Data!$AJ:$AJ,0),MATCH(X$1&amp;"/"&amp;$A$2,Data!$AM$1:$GG$1,0)))</f>
        <v>4</v>
      </c>
      <c r="Y16" s="239">
        <f>IF(ISERROR(INDEX(Data!$AM:$GG,MATCH($W16,Data!$AJ:$AJ,0),MATCH(Y$1&amp;"/"&amp;$A$2,Data!$AM$1:$GG$1,0)))=TRUE,0,INDEX(Data!$AM:$GG,MATCH($W16,Data!$AJ:$AJ,0),MATCH(Y$1&amp;"/"&amp;$A$2,Data!$AM$1:$GG$1,0)))</f>
        <v>0</v>
      </c>
      <c r="Z16" s="239">
        <f>IF(ISERROR(INDEX(Data!$AM:$GG,MATCH($W16,Data!$AJ:$AJ,0),MATCH(Z$1&amp;"/"&amp;$A$2,Data!$AM$1:$GG$1,0)))=TRUE,0,INDEX(Data!$AM:$GG,MATCH($W16,Data!$AJ:$AJ,0),MATCH(Z$1&amp;"/"&amp;$A$2,Data!$AM$1:$GG$1,0)))</f>
        <v>0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1"/>
        <v>0</v>
      </c>
      <c r="AD16" s="237">
        <f t="shared" ca="1" si="12"/>
        <v>0</v>
      </c>
      <c r="AE16" s="237">
        <f t="shared" ca="1" si="0"/>
        <v>0</v>
      </c>
      <c r="AF16" s="237">
        <f t="shared" ca="1" si="12"/>
        <v>1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6"/>
        <v/>
      </c>
      <c r="AL16" s="237" t="str">
        <f t="shared" ca="1" si="7"/>
        <v/>
      </c>
      <c r="AM16" s="237" t="str">
        <f t="shared" ca="1" si="8"/>
        <v>/R1</v>
      </c>
      <c r="AN16" s="237" t="str">
        <f t="shared" ca="1" si="9"/>
        <v/>
      </c>
      <c r="AO16" s="237" t="str">
        <f t="shared" ca="1" si="10"/>
        <v/>
      </c>
      <c r="AP16" s="237" t="str">
        <f t="shared" ca="1" si="3"/>
        <v/>
      </c>
      <c r="AQ16" s="237" t="str">
        <f t="shared" ca="1" si="4"/>
        <v/>
      </c>
      <c r="AR16" s="228" t="str">
        <f ca="1">IF(OFFSET($AB16,0,MATCH(A$17,AC$1:AI$1,0))=0,"",OFFSET($AB16,0,MATCH(A$17,AC$1:AI$1,0))&amp;" / "&amp;W16 &amp;" ("&amp;INDEX(Data!AL:AL,MATCH(W16,Data!AJ:AJ,0))&amp;")")</f>
        <v/>
      </c>
      <c r="AS16" s="228">
        <f>INDEX(Data!AL:AL,MATCH(W16,Data!AJ:AJ,0))</f>
        <v>14</v>
      </c>
      <c r="AT16" s="228" t="str">
        <f>MID(INDEX(Data!A:A,MATCH(W16,Data!AJ:AJ,0)),2,5)</f>
        <v>14</v>
      </c>
      <c r="AU16" s="228" t="str">
        <f>INDEX(Data!AK:AK,MATCH(W16,Data!AJ:AJ,0))</f>
        <v>m</v>
      </c>
      <c r="AV16" s="228" t="str">
        <f t="shared" ca="1" si="5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40" t="s">
        <v>29</v>
      </c>
      <c r="B17" s="341"/>
      <c r="C17" s="341"/>
      <c r="D17" s="341"/>
      <c r="E17" s="342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Michael Greilinger</v>
      </c>
      <c r="X17" s="239">
        <f>IF(ISERROR(INDEX(Data!$AM:$GG,MATCH($W17,Data!$AJ:$AJ,0),MATCH(X$1&amp;"/"&amp;$A$2,Data!$AM$1:$GG$1,0)))=TRUE,0,INDEX(Data!$AM:$GG,MATCH($W17,Data!$AJ:$AJ,0),MATCH(X$1&amp;"/"&amp;$A$2,Data!$AM$1:$GG$1,0)))</f>
        <v>3</v>
      </c>
      <c r="Y17" s="239">
        <f>IF(ISERROR(INDEX(Data!$AM:$GG,MATCH($W17,Data!$AJ:$AJ,0),MATCH(Y$1&amp;"/"&amp;$A$2,Data!$AM$1:$GG$1,0)))=TRUE,0,INDEX(Data!$AM:$GG,MATCH($W17,Data!$AJ:$AJ,0),MATCH(Y$1&amp;"/"&amp;$A$2,Data!$AM$1:$GG$1,0)))</f>
        <v>0</v>
      </c>
      <c r="Z17" s="239">
        <f>IF(ISERROR(INDEX(Data!$AM:$GG,MATCH($W17,Data!$AJ:$AJ,0),MATCH(Z$1&amp;"/"&amp;$A$2,Data!$AM$1:$GG$1,0)))=TRUE,0,INDEX(Data!$AM:$GG,MATCH($W17,Data!$AJ:$AJ,0),MATCH(Z$1&amp;"/"&amp;$A$2,Data!$AM$1:$GG$1,0)))</f>
        <v>0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1"/>
        <v>0</v>
      </c>
      <c r="AD17" s="237">
        <f t="shared" ca="1" si="12"/>
        <v>0</v>
      </c>
      <c r="AE17" s="237">
        <f t="shared" ca="1" si="0"/>
        <v>1</v>
      </c>
      <c r="AF17" s="237">
        <f t="shared" ca="1" si="12"/>
        <v>0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6"/>
        <v/>
      </c>
      <c r="AL17" s="237" t="str">
        <f t="shared" ca="1" si="7"/>
        <v>/R1</v>
      </c>
      <c r="AM17" s="237" t="str">
        <f t="shared" ca="1" si="8"/>
        <v/>
      </c>
      <c r="AN17" s="237" t="str">
        <f t="shared" ca="1" si="9"/>
        <v/>
      </c>
      <c r="AO17" s="237" t="str">
        <f t="shared" ca="1" si="10"/>
        <v/>
      </c>
      <c r="AP17" s="237" t="str">
        <f t="shared" ca="1" si="3"/>
        <v/>
      </c>
      <c r="AQ17" s="237" t="str">
        <f t="shared" ca="1" si="4"/>
        <v/>
      </c>
      <c r="AR17" s="228" t="str">
        <f ca="1">IF(OFFSET($AB17,0,MATCH(A$17,AC$1:AI$1,0))=0,"",OFFSET($AB17,0,MATCH(A$17,AC$1:AI$1,0))&amp;" / "&amp;W17 &amp;" ("&amp;INDEX(Data!AL:AL,MATCH(W17,Data!AJ:AJ,0))&amp;")")</f>
        <v/>
      </c>
      <c r="AS17" s="228">
        <f>INDEX(Data!AL:AL,MATCH(W17,Data!AJ:AJ,0))</f>
        <v>14</v>
      </c>
      <c r="AT17" s="228" t="str">
        <f>MID(INDEX(Data!A:A,MATCH(W17,Data!AJ:AJ,0)),2,5)</f>
        <v>15</v>
      </c>
      <c r="AU17" s="228" t="str">
        <f>INDEX(Data!AK:AK,MATCH(W17,Data!AJ:AJ,0))</f>
        <v>m</v>
      </c>
      <c r="AV17" s="228" t="str">
        <f t="shared" ca="1" si="5"/>
        <v/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88" t="s">
        <v>176</v>
      </c>
      <c r="B18" s="289"/>
      <c r="C18" s="289"/>
      <c r="D18" s="343" t="s">
        <v>177</v>
      </c>
      <c r="E18" s="344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Rainer Zeller</v>
      </c>
      <c r="X18" s="239">
        <f>IF(ISERROR(INDEX(Data!$AM:$GG,MATCH($W18,Data!$AJ:$AJ,0),MATCH(X$1&amp;"/"&amp;$A$2,Data!$AM$1:$GG$1,0)))=TRUE,0,INDEX(Data!$AM:$GG,MATCH($W18,Data!$AJ:$AJ,0),MATCH(X$1&amp;"/"&amp;$A$2,Data!$AM$1:$GG$1,0)))</f>
        <v>3</v>
      </c>
      <c r="Y18" s="239">
        <f>IF(ISERROR(INDEX(Data!$AM:$GG,MATCH($W18,Data!$AJ:$AJ,0),MATCH(Y$1&amp;"/"&amp;$A$2,Data!$AM$1:$GG$1,0)))=TRUE,0,INDEX(Data!$AM:$GG,MATCH($W18,Data!$AJ:$AJ,0),MATCH(Y$1&amp;"/"&amp;$A$2,Data!$AM$1:$GG$1,0)))</f>
        <v>0</v>
      </c>
      <c r="Z18" s="239">
        <f>IF(ISERROR(INDEX(Data!$AM:$GG,MATCH($W18,Data!$AJ:$AJ,0),MATCH(Z$1&amp;"/"&amp;$A$2,Data!$AM$1:$GG$1,0)))=TRUE,0,INDEX(Data!$AM:$GG,MATCH($W18,Data!$AJ:$AJ,0),MATCH(Z$1&amp;"/"&amp;$A$2,Data!$AM$1:$GG$1,0)))</f>
        <v>0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1"/>
        <v>0</v>
      </c>
      <c r="AD18" s="237">
        <f t="shared" ca="1" si="12"/>
        <v>0</v>
      </c>
      <c r="AE18" s="237">
        <f t="shared" ca="1" si="0"/>
        <v>1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6"/>
        <v/>
      </c>
      <c r="AL18" s="237" t="str">
        <f t="shared" ca="1" si="7"/>
        <v>/R1</v>
      </c>
      <c r="AM18" s="237" t="str">
        <f t="shared" ca="1" si="8"/>
        <v/>
      </c>
      <c r="AN18" s="237" t="str">
        <f t="shared" ca="1" si="9"/>
        <v/>
      </c>
      <c r="AO18" s="237" t="str">
        <f t="shared" ca="1" si="10"/>
        <v/>
      </c>
      <c r="AP18" s="237" t="str">
        <f t="shared" ca="1" si="3"/>
        <v/>
      </c>
      <c r="AQ18" s="237" t="str">
        <f t="shared" ca="1" si="4"/>
        <v/>
      </c>
      <c r="AR18" s="228" t="str">
        <f ca="1">IF(OFFSET($AB18,0,MATCH(A$17,AC$1:AI$1,0))=0,"",OFFSET($AB18,0,MATCH(A$17,AC$1:AI$1,0))&amp;" / "&amp;W18 &amp;" ("&amp;INDEX(Data!AL:AL,MATCH(W18,Data!AJ:AJ,0))&amp;")")</f>
        <v/>
      </c>
      <c r="AS18" s="228">
        <f>INDEX(Data!AL:AL,MATCH(W18,Data!AJ:AJ,0))</f>
        <v>16</v>
      </c>
      <c r="AT18" s="228" t="str">
        <f>MID(INDEX(Data!A:A,MATCH(W18,Data!AJ:AJ,0)),2,5)</f>
        <v>16</v>
      </c>
      <c r="AU18" s="228" t="str">
        <f>INDEX(Data!AK:AK,MATCH(W18,Data!AJ:AJ,0))</f>
        <v>m</v>
      </c>
      <c r="AV18" s="228" t="str">
        <f t="shared" ca="1" si="5"/>
        <v/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0" t="str">
        <f ca="1">AW3</f>
        <v>1 / Otfried Derschmidt (1)</v>
      </c>
      <c r="B19" s="291"/>
      <c r="C19" s="292"/>
      <c r="D19" s="338" t="str">
        <f t="shared" ref="D19:D50" ca="1" si="27">INDEX(AV:AV,MATCH(A19,AR:AR,0))</f>
        <v>R1</v>
      </c>
      <c r="E19" s="339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Wolf Naetar</v>
      </c>
      <c r="X19" s="239">
        <f>IF(ISERROR(INDEX(Data!$AM:$GG,MATCH($W19,Data!$AJ:$AJ,0),MATCH(X$1&amp;"/"&amp;$A$2,Data!$AM$1:$GG$1,0)))=TRUE,0,INDEX(Data!$AM:$GG,MATCH($W19,Data!$AJ:$AJ,0),MATCH(X$1&amp;"/"&amp;$A$2,Data!$AM$1:$GG$1,0)))</f>
        <v>4</v>
      </c>
      <c r="Y19" s="239">
        <f>IF(ISERROR(INDEX(Data!$AM:$GG,MATCH($W19,Data!$AJ:$AJ,0),MATCH(Y$1&amp;"/"&amp;$A$2,Data!$AM$1:$GG$1,0)))=TRUE,0,INDEX(Data!$AM:$GG,MATCH($W19,Data!$AJ:$AJ,0),MATCH(Y$1&amp;"/"&amp;$A$2,Data!$AM$1:$GG$1,0)))</f>
        <v>0</v>
      </c>
      <c r="Z19" s="239">
        <f>IF(ISERROR(INDEX(Data!$AM:$GG,MATCH($W19,Data!$AJ:$AJ,0),MATCH(Z$1&amp;"/"&amp;$A$2,Data!$AM$1:$GG$1,0)))=TRUE,0,INDEX(Data!$AM:$GG,MATCH($W19,Data!$AJ:$AJ,0),MATCH(Z$1&amp;"/"&amp;$A$2,Data!$AM$1:$GG$1,0)))</f>
        <v>0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1"/>
        <v>0</v>
      </c>
      <c r="AD19" s="237">
        <f t="shared" ca="1" si="12"/>
        <v>0</v>
      </c>
      <c r="AE19" s="237">
        <f t="shared" ca="1" si="12"/>
        <v>0</v>
      </c>
      <c r="AF19" s="237">
        <f t="shared" ca="1" si="12"/>
        <v>1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6"/>
        <v/>
      </c>
      <c r="AL19" s="237" t="str">
        <f t="shared" ca="1" si="7"/>
        <v/>
      </c>
      <c r="AM19" s="237" t="str">
        <f t="shared" ca="1" si="8"/>
        <v>/R1</v>
      </c>
      <c r="AN19" s="237" t="str">
        <f t="shared" ca="1" si="9"/>
        <v/>
      </c>
      <c r="AO19" s="237" t="str">
        <f t="shared" ca="1" si="10"/>
        <v/>
      </c>
      <c r="AP19" s="237" t="str">
        <f t="shared" ca="1" si="3"/>
        <v/>
      </c>
      <c r="AQ19" s="237" t="str">
        <f t="shared" ca="1" si="4"/>
        <v/>
      </c>
      <c r="AR19" s="228" t="str">
        <f ca="1">IF(OFFSET($AB19,0,MATCH(A$17,AC$1:AI$1,0))=0,"",OFFSET($AB19,0,MATCH(A$17,AC$1:AI$1,0))&amp;" / "&amp;W19 &amp;" ("&amp;INDEX(Data!AL:AL,MATCH(W19,Data!AJ:AJ,0))&amp;")")</f>
        <v/>
      </c>
      <c r="AS19" s="228">
        <f>INDEX(Data!AL:AL,MATCH(W19,Data!AJ:AJ,0))</f>
        <v>16</v>
      </c>
      <c r="AT19" s="228" t="str">
        <f>MID(INDEX(Data!A:A,MATCH(W19,Data!AJ:AJ,0)),2,5)</f>
        <v>17</v>
      </c>
      <c r="AU19" s="228" t="str">
        <f>INDEX(Data!AK:AK,MATCH(W19,Data!AJ:AJ,0))</f>
        <v>m</v>
      </c>
      <c r="AV19" s="228" t="str">
        <f t="shared" ca="1" si="5"/>
        <v/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0" t="str">
        <f ca="1">AW4</f>
        <v/>
      </c>
      <c r="B20" s="291"/>
      <c r="C20" s="292"/>
      <c r="D20" s="338" t="str">
        <f t="shared" ca="1" si="27"/>
        <v/>
      </c>
      <c r="E20" s="339"/>
      <c r="F20" s="227" t="str">
        <f t="shared" ca="1" si="28"/>
        <v/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Aaron Max Andrews</v>
      </c>
      <c r="X20" s="239">
        <f>IF(ISERROR(INDEX(Data!$AM:$GG,MATCH($W20,Data!$AJ:$AJ,0),MATCH(X$1&amp;"/"&amp;$A$2,Data!$AM$1:$GG$1,0)))=TRUE,0,INDEX(Data!$AM:$GG,MATCH($W20,Data!$AJ:$AJ,0),MATCH(X$1&amp;"/"&amp;$A$2,Data!$AM$1:$GG$1,0)))</f>
        <v>5</v>
      </c>
      <c r="Y20" s="239">
        <f>IF(ISERROR(INDEX(Data!$AM:$GG,MATCH($W20,Data!$AJ:$AJ,0),MATCH(Y$1&amp;"/"&amp;$A$2,Data!$AM$1:$GG$1,0)))=TRUE,0,INDEX(Data!$AM:$GG,MATCH($W20,Data!$AJ:$AJ,0),MATCH(Y$1&amp;"/"&amp;$A$2,Data!$AM$1:$GG$1,0)))</f>
        <v>0</v>
      </c>
      <c r="Z20" s="239">
        <f>IF(ISERROR(INDEX(Data!$AM:$GG,MATCH($W20,Data!$AJ:$AJ,0),MATCH(Z$1&amp;"/"&amp;$A$2,Data!$AM$1:$GG$1,0)))=TRUE,0,INDEX(Data!$AM:$GG,MATCH($W20,Data!$AJ:$AJ,0),MATCH(Z$1&amp;"/"&amp;$A$2,Data!$AM$1:$GG$1,0)))</f>
        <v>0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1"/>
        <v>0</v>
      </c>
      <c r="AD20" s="237">
        <f t="shared" ca="1" si="12"/>
        <v>0</v>
      </c>
      <c r="AE20" s="237">
        <f t="shared" ca="1" si="12"/>
        <v>0</v>
      </c>
      <c r="AF20" s="237">
        <f t="shared" ca="1" si="12"/>
        <v>0</v>
      </c>
      <c r="AG20" s="237">
        <f t="shared" ca="1" si="12"/>
        <v>1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6"/>
        <v/>
      </c>
      <c r="AL20" s="237" t="str">
        <f t="shared" ca="1" si="7"/>
        <v/>
      </c>
      <c r="AM20" s="237" t="str">
        <f t="shared" ca="1" si="8"/>
        <v/>
      </c>
      <c r="AN20" s="237" t="str">
        <f t="shared" ca="1" si="9"/>
        <v>/R1</v>
      </c>
      <c r="AO20" s="237" t="str">
        <f t="shared" ca="1" si="10"/>
        <v/>
      </c>
      <c r="AP20" s="237" t="str">
        <f t="shared" ca="1" si="3"/>
        <v/>
      </c>
      <c r="AQ20" s="237" t="str">
        <f t="shared" ca="1" si="4"/>
        <v/>
      </c>
      <c r="AR20" s="228" t="str">
        <f ca="1">IF(OFFSET($AB20,0,MATCH(A$17,AC$1:AI$1,0))=0,"",OFFSET($AB20,0,MATCH(A$17,AC$1:AI$1,0))&amp;" / "&amp;W20 &amp;" ("&amp;INDEX(Data!AL:AL,MATCH(W20,Data!AJ:AJ,0))&amp;")")</f>
        <v/>
      </c>
      <c r="AS20" s="228">
        <f>INDEX(Data!AL:AL,MATCH(W20,Data!AJ:AJ,0))</f>
        <v>16</v>
      </c>
      <c r="AT20" s="228" t="str">
        <f>MID(INDEX(Data!A:A,MATCH(W20,Data!AJ:AJ,0)),2,5)</f>
        <v>18</v>
      </c>
      <c r="AU20" s="228" t="str">
        <f>INDEX(Data!AK:AK,MATCH(W20,Data!AJ:AJ,0))</f>
        <v>m</v>
      </c>
      <c r="AV20" s="228" t="str">
        <f t="shared" ca="1" si="5"/>
        <v/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0" t="str">
        <f ca="1">AW5</f>
        <v/>
      </c>
      <c r="B21" s="291"/>
      <c r="C21" s="292"/>
      <c r="D21" s="338" t="str">
        <f t="shared" ca="1" si="27"/>
        <v/>
      </c>
      <c r="E21" s="339"/>
      <c r="F21" s="227" t="str">
        <f t="shared" ca="1" si="28"/>
        <v/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Elija Feigl</v>
      </c>
      <c r="X21" s="239">
        <f>IF(ISERROR(INDEX(Data!$AM:$GG,MATCH($W21,Data!$AJ:$AJ,0),MATCH(X$1&amp;"/"&amp;$A$2,Data!$AM$1:$GG$1,0)))=TRUE,0,INDEX(Data!$AM:$GG,MATCH($W21,Data!$AJ:$AJ,0),MATCH(X$1&amp;"/"&amp;$A$2,Data!$AM$1:$GG$1,0)))</f>
        <v>3</v>
      </c>
      <c r="Y21" s="239">
        <f>IF(ISERROR(INDEX(Data!$AM:$GG,MATCH($W21,Data!$AJ:$AJ,0),MATCH(Y$1&amp;"/"&amp;$A$2,Data!$AM$1:$GG$1,0)))=TRUE,0,INDEX(Data!$AM:$GG,MATCH($W21,Data!$AJ:$AJ,0),MATCH(Y$1&amp;"/"&amp;$A$2,Data!$AM$1:$GG$1,0)))</f>
        <v>0</v>
      </c>
      <c r="Z21" s="239">
        <f>IF(ISERROR(INDEX(Data!$AM:$GG,MATCH($W21,Data!$AJ:$AJ,0),MATCH(Z$1&amp;"/"&amp;$A$2,Data!$AM$1:$GG$1,0)))=TRUE,0,INDEX(Data!$AM:$GG,MATCH($W21,Data!$AJ:$AJ,0),MATCH(Z$1&amp;"/"&amp;$A$2,Data!$AM$1:$GG$1,0)))</f>
        <v>0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1"/>
        <v>0</v>
      </c>
      <c r="AD21" s="237">
        <f t="shared" ca="1" si="12"/>
        <v>0</v>
      </c>
      <c r="AE21" s="237">
        <f t="shared" ca="1" si="12"/>
        <v>1</v>
      </c>
      <c r="AF21" s="237">
        <f t="shared" ca="1" si="12"/>
        <v>0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6"/>
        <v/>
      </c>
      <c r="AL21" s="237" t="str">
        <f t="shared" ca="1" si="7"/>
        <v>/R1</v>
      </c>
      <c r="AM21" s="237" t="str">
        <f t="shared" ca="1" si="8"/>
        <v/>
      </c>
      <c r="AN21" s="237" t="str">
        <f t="shared" ca="1" si="9"/>
        <v/>
      </c>
      <c r="AO21" s="237" t="str">
        <f t="shared" ca="1" si="10"/>
        <v/>
      </c>
      <c r="AP21" s="237" t="str">
        <f t="shared" ca="1" si="3"/>
        <v/>
      </c>
      <c r="AQ21" s="237" t="str">
        <f t="shared" ca="1" si="4"/>
        <v/>
      </c>
      <c r="AR21" s="228" t="str">
        <f ca="1">IF(OFFSET($AB21,0,MATCH(A$17,AC$1:AI$1,0))=0,"",OFFSET($AB21,0,MATCH(A$17,AC$1:AI$1,0))&amp;" / "&amp;W21 &amp;" ("&amp;INDEX(Data!AL:AL,MATCH(W21,Data!AJ:AJ,0))&amp;")")</f>
        <v/>
      </c>
      <c r="AS21" s="228">
        <f>INDEX(Data!AL:AL,MATCH(W21,Data!AJ:AJ,0))</f>
        <v>16</v>
      </c>
      <c r="AT21" s="228" t="str">
        <f>MID(INDEX(Data!A:A,MATCH(W21,Data!AJ:AJ,0)),2,5)</f>
        <v>19</v>
      </c>
      <c r="AU21" s="228" t="str">
        <f>INDEX(Data!AK:AK,MATCH(W21,Data!AJ:AJ,0))</f>
        <v>m</v>
      </c>
      <c r="AV21" s="228" t="str">
        <f t="shared" ca="1" si="5"/>
        <v/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0" t="str">
        <f t="shared" ref="A22:A85" ca="1" si="29">AW6</f>
        <v/>
      </c>
      <c r="B22" s="291"/>
      <c r="C22" s="292"/>
      <c r="D22" s="338" t="str">
        <f t="shared" ca="1" si="27"/>
        <v/>
      </c>
      <c r="E22" s="339"/>
      <c r="F22" s="227" t="str">
        <f t="shared" ca="1" si="28"/>
        <v/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Bernhard Pucher</v>
      </c>
      <c r="X22" s="239">
        <f>IF(ISERROR(INDEX(Data!$AM:$GG,MATCH($W22,Data!$AJ:$AJ,0),MATCH(X$1&amp;"/"&amp;$A$2,Data!$AM$1:$GG$1,0)))=TRUE,0,INDEX(Data!$AM:$GG,MATCH($W22,Data!$AJ:$AJ,0),MATCH(X$1&amp;"/"&amp;$A$2,Data!$AM$1:$GG$1,0)))</f>
        <v>3</v>
      </c>
      <c r="Y22" s="239">
        <f>IF(ISERROR(INDEX(Data!$AM:$GG,MATCH($W22,Data!$AJ:$AJ,0),MATCH(Y$1&amp;"/"&amp;$A$2,Data!$AM$1:$GG$1,0)))=TRUE,0,INDEX(Data!$AM:$GG,MATCH($W22,Data!$AJ:$AJ,0),MATCH(Y$1&amp;"/"&amp;$A$2,Data!$AM$1:$GG$1,0)))</f>
        <v>0</v>
      </c>
      <c r="Z22" s="239">
        <f>IF(ISERROR(INDEX(Data!$AM:$GG,MATCH($W22,Data!$AJ:$AJ,0),MATCH(Z$1&amp;"/"&amp;$A$2,Data!$AM$1:$GG$1,0)))=TRUE,0,INDEX(Data!$AM:$GG,MATCH($W22,Data!$AJ:$AJ,0),MATCH(Z$1&amp;"/"&amp;$A$2,Data!$AM$1:$GG$1,0)))</f>
        <v>0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1"/>
        <v>0</v>
      </c>
      <c r="AD22" s="237">
        <f t="shared" ca="1" si="12"/>
        <v>0</v>
      </c>
      <c r="AE22" s="237">
        <f t="shared" ca="1" si="12"/>
        <v>1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6"/>
        <v/>
      </c>
      <c r="AL22" s="237" t="str">
        <f t="shared" ca="1" si="7"/>
        <v>/R1</v>
      </c>
      <c r="AM22" s="237" t="str">
        <f t="shared" ca="1" si="8"/>
        <v/>
      </c>
      <c r="AN22" s="237" t="str">
        <f t="shared" ca="1" si="9"/>
        <v/>
      </c>
      <c r="AO22" s="237" t="str">
        <f t="shared" ca="1" si="10"/>
        <v/>
      </c>
      <c r="AP22" s="237" t="str">
        <f t="shared" ca="1" si="3"/>
        <v/>
      </c>
      <c r="AQ22" s="237" t="str">
        <f t="shared" ref="AQ22:AQ82" ca="1" si="30">IF(OFFSET($AB22,0,MATCH(A$17,AC$1:AI$1,0))=0,"",OFFSET($AB22,0,MATCH(A$17,AC$1:AI$1,0))&amp;AU22&amp;500-AT22)</f>
        <v/>
      </c>
      <c r="AR22" s="228" t="str">
        <f ca="1">IF(OFFSET($AB22,0,MATCH(A$17,AC$1:AI$1,0))=0,"",OFFSET($AB22,0,MATCH(A$17,AC$1:AI$1,0))&amp;" / "&amp;W22 &amp;" ("&amp;INDEX(Data!AL:AL,MATCH(W22,Data!AJ:AJ,0))&amp;")")</f>
        <v/>
      </c>
      <c r="AS22" s="228">
        <f>INDEX(Data!AL:AL,MATCH(W22,Data!AJ:AJ,0))</f>
        <v>20</v>
      </c>
      <c r="AT22" s="228" t="str">
        <f>MID(INDEX(Data!A:A,MATCH(W22,Data!AJ:AJ,0)),2,5)</f>
        <v>20</v>
      </c>
      <c r="AU22" s="228" t="str">
        <f>INDEX(Data!AK:AK,MATCH(W22,Data!AJ:AJ,0))</f>
        <v>m</v>
      </c>
      <c r="AV22" s="228" t="str">
        <f t="shared" ca="1" si="5"/>
        <v/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0" t="str">
        <f t="shared" ca="1" si="29"/>
        <v/>
      </c>
      <c r="B23" s="291"/>
      <c r="C23" s="292"/>
      <c r="D23" s="338" t="str">
        <f t="shared" ca="1" si="27"/>
        <v/>
      </c>
      <c r="E23" s="339"/>
      <c r="F23" s="227" t="str">
        <f t="shared" ca="1" si="28"/>
        <v/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Simon Ceh</v>
      </c>
      <c r="X23" s="239">
        <f>IF(ISERROR(INDEX(Data!$AM:$GG,MATCH($W23,Data!$AJ:$AJ,0),MATCH(X$1&amp;"/"&amp;$A$2,Data!$AM$1:$GG$1,0)))=TRUE,0,INDEX(Data!$AM:$GG,MATCH($W23,Data!$AJ:$AJ,0),MATCH(X$1&amp;"/"&amp;$A$2,Data!$AM$1:$GG$1,0)))</f>
        <v>4</v>
      </c>
      <c r="Y23" s="239">
        <f>IF(ISERROR(INDEX(Data!$AM:$GG,MATCH($W23,Data!$AJ:$AJ,0),MATCH(Y$1&amp;"/"&amp;$A$2,Data!$AM$1:$GG$1,0)))=TRUE,0,INDEX(Data!$AM:$GG,MATCH($W23,Data!$AJ:$AJ,0),MATCH(Y$1&amp;"/"&amp;$A$2,Data!$AM$1:$GG$1,0)))</f>
        <v>0</v>
      </c>
      <c r="Z23" s="239">
        <f>IF(ISERROR(INDEX(Data!$AM:$GG,MATCH($W23,Data!$AJ:$AJ,0),MATCH(Z$1&amp;"/"&amp;$A$2,Data!$AM$1:$GG$1,0)))=TRUE,0,INDEX(Data!$AM:$GG,MATCH($W23,Data!$AJ:$AJ,0),MATCH(Z$1&amp;"/"&amp;$A$2,Data!$AM$1:$GG$1,0)))</f>
        <v>0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1"/>
        <v>0</v>
      </c>
      <c r="AD23" s="237">
        <f t="shared" ca="1" si="12"/>
        <v>0</v>
      </c>
      <c r="AE23" s="237">
        <f t="shared" ca="1" si="12"/>
        <v>0</v>
      </c>
      <c r="AF23" s="237">
        <f t="shared" ca="1" si="12"/>
        <v>1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6"/>
        <v/>
      </c>
      <c r="AL23" s="237" t="str">
        <f t="shared" ca="1" si="7"/>
        <v/>
      </c>
      <c r="AM23" s="237" t="str">
        <f t="shared" ca="1" si="8"/>
        <v>/R1</v>
      </c>
      <c r="AN23" s="237" t="str">
        <f t="shared" ca="1" si="9"/>
        <v/>
      </c>
      <c r="AO23" s="237" t="str">
        <f t="shared" ca="1" si="10"/>
        <v/>
      </c>
      <c r="AP23" s="237" t="str">
        <f t="shared" ca="1" si="3"/>
        <v/>
      </c>
      <c r="AQ23" s="237" t="str">
        <f t="shared" ca="1" si="30"/>
        <v/>
      </c>
      <c r="AR23" s="228" t="str">
        <f ca="1">IF(OFFSET($AB23,0,MATCH(A$17,AC$1:AI$1,0))=0,"",OFFSET($AB23,0,MATCH(A$17,AC$1:AI$1,0))&amp;" / "&amp;W23 &amp;" ("&amp;INDEX(Data!AL:AL,MATCH(W23,Data!AJ:AJ,0))&amp;")")</f>
        <v/>
      </c>
      <c r="AS23" s="228">
        <f>INDEX(Data!AL:AL,MATCH(W23,Data!AJ:AJ,0))</f>
        <v>20</v>
      </c>
      <c r="AT23" s="228" t="str">
        <f>MID(INDEX(Data!A:A,MATCH(W23,Data!AJ:AJ,0)),2,5)</f>
        <v>21</v>
      </c>
      <c r="AU23" s="228" t="str">
        <f>INDEX(Data!AK:AK,MATCH(W23,Data!AJ:AJ,0))</f>
        <v>m</v>
      </c>
      <c r="AV23" s="228" t="str">
        <f t="shared" ca="1" si="5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0" t="str">
        <f t="shared" ca="1" si="29"/>
        <v/>
      </c>
      <c r="B24" s="291"/>
      <c r="C24" s="292"/>
      <c r="D24" s="338" t="str">
        <f t="shared" ca="1" si="27"/>
        <v/>
      </c>
      <c r="E24" s="339"/>
      <c r="F24" s="227" t="str">
        <f t="shared" ca="1" si="28"/>
        <v/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Tommy Vacca</v>
      </c>
      <c r="X24" s="239">
        <f>IF(ISERROR(INDEX(Data!$AM:$GG,MATCH($W24,Data!$AJ:$AJ,0),MATCH(X$1&amp;"/"&amp;$A$2,Data!$AM$1:$GG$1,0)))=TRUE,0,INDEX(Data!$AM:$GG,MATCH($W24,Data!$AJ:$AJ,0),MATCH(X$1&amp;"/"&amp;$A$2,Data!$AM$1:$GG$1,0)))</f>
        <v>4</v>
      </c>
      <c r="Y24" s="239">
        <f>IF(ISERROR(INDEX(Data!$AM:$GG,MATCH($W24,Data!$AJ:$AJ,0),MATCH(Y$1&amp;"/"&amp;$A$2,Data!$AM$1:$GG$1,0)))=TRUE,0,INDEX(Data!$AM:$GG,MATCH($W24,Data!$AJ:$AJ,0),MATCH(Y$1&amp;"/"&amp;$A$2,Data!$AM$1:$GG$1,0)))</f>
        <v>0</v>
      </c>
      <c r="Z24" s="239">
        <f>IF(ISERROR(INDEX(Data!$AM:$GG,MATCH($W24,Data!$AJ:$AJ,0),MATCH(Z$1&amp;"/"&amp;$A$2,Data!$AM$1:$GG$1,0)))=TRUE,0,INDEX(Data!$AM:$GG,MATCH($W24,Data!$AJ:$AJ,0),MATCH(Z$1&amp;"/"&amp;$A$2,Data!$AM$1:$GG$1,0)))</f>
        <v>0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1"/>
        <v>0</v>
      </c>
      <c r="AD24" s="237">
        <f t="shared" ca="1" si="12"/>
        <v>0</v>
      </c>
      <c r="AE24" s="237">
        <f t="shared" ca="1" si="12"/>
        <v>0</v>
      </c>
      <c r="AF24" s="237">
        <f t="shared" ca="1" si="12"/>
        <v>1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6"/>
        <v/>
      </c>
      <c r="AL24" s="237" t="str">
        <f t="shared" ca="1" si="7"/>
        <v/>
      </c>
      <c r="AM24" s="237" t="str">
        <f t="shared" ca="1" si="8"/>
        <v>/R1</v>
      </c>
      <c r="AN24" s="237" t="str">
        <f t="shared" ca="1" si="9"/>
        <v/>
      </c>
      <c r="AO24" s="237" t="str">
        <f t="shared" ca="1" si="10"/>
        <v/>
      </c>
      <c r="AP24" s="237" t="str">
        <f t="shared" ca="1" si="3"/>
        <v/>
      </c>
      <c r="AQ24" s="237" t="str">
        <f t="shared" ca="1" si="30"/>
        <v/>
      </c>
      <c r="AR24" s="228" t="str">
        <f ca="1">IF(OFFSET($AB24,0,MATCH(A$17,AC$1:AI$1,0))=0,"",OFFSET($AB24,0,MATCH(A$17,AC$1:AI$1,0))&amp;" / "&amp;W24 &amp;" ("&amp;INDEX(Data!AL:AL,MATCH(W24,Data!AJ:AJ,0))&amp;")")</f>
        <v/>
      </c>
      <c r="AS24" s="228">
        <f>INDEX(Data!AL:AL,MATCH(W24,Data!AJ:AJ,0))</f>
        <v>22</v>
      </c>
      <c r="AT24" s="228" t="str">
        <f>MID(INDEX(Data!A:A,MATCH(W24,Data!AJ:AJ,0)),2,5)</f>
        <v>22</v>
      </c>
      <c r="AU24" s="228" t="str">
        <f>INDEX(Data!AK:AK,MATCH(W24,Data!AJ:AJ,0))</f>
        <v>m</v>
      </c>
      <c r="AV24" s="228" t="str">
        <f t="shared" ca="1" si="5"/>
        <v/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0" t="str">
        <f t="shared" ca="1" si="29"/>
        <v/>
      </c>
      <c r="B25" s="291"/>
      <c r="C25" s="292"/>
      <c r="D25" s="338" t="str">
        <f t="shared" ca="1" si="27"/>
        <v/>
      </c>
      <c r="E25" s="339"/>
      <c r="F25" s="227" t="str">
        <f t="shared" ca="1" si="28"/>
        <v/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Data!AJ105</f>
        <v>Adam Schneiter</v>
      </c>
      <c r="X25" s="239">
        <f>IF(ISERROR(INDEX(Data!$AM:$GG,MATCH($W25,Data!$AJ:$AJ,0),MATCH(X$1&amp;"/"&amp;$A$2,Data!$AM$1:$GG$1,0)))=TRUE,0,INDEX(Data!$AM:$GG,MATCH($W25,Data!$AJ:$AJ,0),MATCH(X$1&amp;"/"&amp;$A$2,Data!$AM$1:$GG$1,0)))</f>
        <v>3</v>
      </c>
      <c r="Y25" s="239">
        <f>IF(ISERROR(INDEX(Data!$AM:$GG,MATCH($W25,Data!$AJ:$AJ,0),MATCH(Y$1&amp;"/"&amp;$A$2,Data!$AM$1:$GG$1,0)))=TRUE,0,INDEX(Data!$AM:$GG,MATCH($W25,Data!$AJ:$AJ,0),MATCH(Y$1&amp;"/"&amp;$A$2,Data!$AM$1:$GG$1,0)))</f>
        <v>0</v>
      </c>
      <c r="Z25" s="239">
        <f>IF(ISERROR(INDEX(Data!$AM:$GG,MATCH($W25,Data!$AJ:$AJ,0),MATCH(Z$1&amp;"/"&amp;$A$2,Data!$AM$1:$GG$1,0)))=TRUE,0,INDEX(Data!$AM:$GG,MATCH($W25,Data!$AJ:$AJ,0),MATCH(Z$1&amp;"/"&amp;$A$2,Data!$AM$1:$GG$1,0)))</f>
        <v>0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1"/>
        <v>0</v>
      </c>
      <c r="AD25" s="237">
        <f t="shared" ca="1" si="12"/>
        <v>0</v>
      </c>
      <c r="AE25" s="237">
        <f t="shared" ca="1" si="12"/>
        <v>1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6"/>
        <v/>
      </c>
      <c r="AL25" s="237" t="str">
        <f t="shared" ca="1" si="7"/>
        <v>/R1</v>
      </c>
      <c r="AM25" s="237" t="str">
        <f t="shared" ca="1" si="8"/>
        <v/>
      </c>
      <c r="AN25" s="237" t="str">
        <f t="shared" ca="1" si="9"/>
        <v/>
      </c>
      <c r="AO25" s="237" t="str">
        <f t="shared" ca="1" si="10"/>
        <v/>
      </c>
      <c r="AP25" s="237" t="str">
        <f t="shared" ca="1" si="3"/>
        <v/>
      </c>
      <c r="AQ25" s="237" t="str">
        <f t="shared" ca="1" si="30"/>
        <v/>
      </c>
      <c r="AR25" s="228" t="str">
        <f ca="1">IF(OFFSET($AB25,0,MATCH(A$17,AC$1:AI$1,0))=0,"",OFFSET($AB25,0,MATCH(A$17,AC$1:AI$1,0))&amp;" / "&amp;W25 &amp;" ("&amp;INDEX(Data!AL:AL,MATCH(W25,Data!AJ:AJ,0))&amp;")")</f>
        <v/>
      </c>
      <c r="AS25" s="228">
        <f>INDEX(Data!AL:AL,MATCH(W25,Data!AJ:AJ,0))</f>
        <v>23</v>
      </c>
      <c r="AT25" s="228" t="str">
        <f>MID(INDEX(Data!A:A,MATCH(W25,Data!AJ:AJ,0)),2,5)</f>
        <v>23</v>
      </c>
      <c r="AU25" s="228" t="str">
        <f>INDEX(Data!AK:AK,MATCH(W25,Data!AJ:AJ,0))</f>
        <v>m</v>
      </c>
      <c r="AV25" s="228" t="str">
        <f t="shared" ca="1" si="5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0" t="str">
        <f t="shared" ca="1" si="29"/>
        <v/>
      </c>
      <c r="B26" s="291"/>
      <c r="C26" s="292"/>
      <c r="D26" s="338" t="str">
        <f t="shared" ca="1" si="27"/>
        <v/>
      </c>
      <c r="E26" s="339"/>
      <c r="F26" s="227" t="str">
        <f t="shared" ca="1" si="28"/>
        <v/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Data!AJ106</f>
        <v>Tom Hlina</v>
      </c>
      <c r="X26" s="239">
        <f>IF(ISERROR(INDEX(Data!$AM:$GG,MATCH($W26,Data!$AJ:$AJ,0),MATCH(X$1&amp;"/"&amp;$A$2,Data!$AM$1:$GG$1,0)))=TRUE,0,INDEX(Data!$AM:$GG,MATCH($W26,Data!$AJ:$AJ,0),MATCH(X$1&amp;"/"&amp;$A$2,Data!$AM$1:$GG$1,0)))</f>
        <v>3</v>
      </c>
      <c r="Y26" s="239">
        <f>IF(ISERROR(INDEX(Data!$AM:$GG,MATCH($W26,Data!$AJ:$AJ,0),MATCH(Y$1&amp;"/"&amp;$A$2,Data!$AM$1:$GG$1,0)))=TRUE,0,INDEX(Data!$AM:$GG,MATCH($W26,Data!$AJ:$AJ,0),MATCH(Y$1&amp;"/"&amp;$A$2,Data!$AM$1:$GG$1,0)))</f>
        <v>0</v>
      </c>
      <c r="Z26" s="239">
        <f>IF(ISERROR(INDEX(Data!$AM:$GG,MATCH($W26,Data!$AJ:$AJ,0),MATCH(Z$1&amp;"/"&amp;$A$2,Data!$AM$1:$GG$1,0)))=TRUE,0,INDEX(Data!$AM:$GG,MATCH($W26,Data!$AJ:$AJ,0),MATCH(Z$1&amp;"/"&amp;$A$2,Data!$AM$1:$GG$1,0)))</f>
        <v>0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1"/>
        <v>0</v>
      </c>
      <c r="AD26" s="237">
        <f t="shared" ca="1" si="12"/>
        <v>0</v>
      </c>
      <c r="AE26" s="237">
        <f t="shared" ca="1" si="12"/>
        <v>1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6"/>
        <v/>
      </c>
      <c r="AL26" s="237" t="str">
        <f t="shared" ca="1" si="7"/>
        <v>/R1</v>
      </c>
      <c r="AM26" s="237" t="str">
        <f t="shared" ca="1" si="8"/>
        <v/>
      </c>
      <c r="AN26" s="237" t="str">
        <f t="shared" ca="1" si="9"/>
        <v/>
      </c>
      <c r="AO26" s="237" t="str">
        <f t="shared" ca="1" si="10"/>
        <v/>
      </c>
      <c r="AP26" s="237" t="str">
        <f t="shared" ca="1" si="3"/>
        <v/>
      </c>
      <c r="AQ26" s="237" t="str">
        <f t="shared" ca="1" si="30"/>
        <v/>
      </c>
      <c r="AR26" s="228" t="str">
        <f ca="1">IF(OFFSET($AB26,0,MATCH(A$17,AC$1:AI$1,0))=0,"",OFFSET($AB26,0,MATCH(A$17,AC$1:AI$1,0))&amp;" / "&amp;W26 &amp;" ("&amp;INDEX(Data!AL:AL,MATCH(W26,Data!AJ:AJ,0))&amp;")")</f>
        <v/>
      </c>
      <c r="AS26" s="228">
        <f>INDEX(Data!AL:AL,MATCH(W26,Data!AJ:AJ,0))</f>
        <v>24</v>
      </c>
      <c r="AT26" s="228" t="str">
        <f>MID(INDEX(Data!A:A,MATCH(W26,Data!AJ:AJ,0)),2,5)</f>
        <v>24</v>
      </c>
      <c r="AU26" s="228" t="str">
        <f>INDEX(Data!AK:AK,MATCH(W26,Data!AJ:AJ,0))</f>
        <v>m</v>
      </c>
      <c r="AV26" s="228" t="str">
        <f t="shared" ca="1" si="5"/>
        <v/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0" t="str">
        <f t="shared" ca="1" si="29"/>
        <v/>
      </c>
      <c r="B27" s="291"/>
      <c r="C27" s="292"/>
      <c r="D27" s="338" t="str">
        <f t="shared" ca="1" si="27"/>
        <v/>
      </c>
      <c r="E27" s="339"/>
      <c r="F27" s="227" t="str">
        <f t="shared" ca="1" si="28"/>
        <v/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Data!AJ107</f>
        <v>Markku Riihonen</v>
      </c>
      <c r="X27" s="239">
        <f>IF(ISERROR(INDEX(Data!$AM:$GG,MATCH($W27,Data!$AJ:$AJ,0),MATCH(X$1&amp;"/"&amp;$A$2,Data!$AM$1:$GG$1,0)))=TRUE,0,INDEX(Data!$AM:$GG,MATCH($W27,Data!$AJ:$AJ,0),MATCH(X$1&amp;"/"&amp;$A$2,Data!$AM$1:$GG$1,0)))</f>
        <v>4</v>
      </c>
      <c r="Y27" s="239">
        <f>IF(ISERROR(INDEX(Data!$AM:$GG,MATCH($W27,Data!$AJ:$AJ,0),MATCH(Y$1&amp;"/"&amp;$A$2,Data!$AM$1:$GG$1,0)))=TRUE,0,INDEX(Data!$AM:$GG,MATCH($W27,Data!$AJ:$AJ,0),MATCH(Y$1&amp;"/"&amp;$A$2,Data!$AM$1:$GG$1,0)))</f>
        <v>0</v>
      </c>
      <c r="Z27" s="239">
        <f>IF(ISERROR(INDEX(Data!$AM:$GG,MATCH($W27,Data!$AJ:$AJ,0),MATCH(Z$1&amp;"/"&amp;$A$2,Data!$AM$1:$GG$1,0)))=TRUE,0,INDEX(Data!$AM:$GG,MATCH($W27,Data!$AJ:$AJ,0),MATCH(Z$1&amp;"/"&amp;$A$2,Data!$AM$1:$GG$1,0)))</f>
        <v>0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1"/>
        <v>0</v>
      </c>
      <c r="AD27" s="237">
        <f t="shared" ca="1" si="12"/>
        <v>0</v>
      </c>
      <c r="AE27" s="237">
        <f t="shared" ca="1" si="12"/>
        <v>0</v>
      </c>
      <c r="AF27" s="237">
        <f t="shared" ca="1" si="12"/>
        <v>1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6"/>
        <v/>
      </c>
      <c r="AL27" s="237" t="str">
        <f t="shared" ca="1" si="7"/>
        <v/>
      </c>
      <c r="AM27" s="237" t="str">
        <f t="shared" ca="1" si="8"/>
        <v>/R1</v>
      </c>
      <c r="AN27" s="237" t="str">
        <f t="shared" ca="1" si="9"/>
        <v/>
      </c>
      <c r="AO27" s="237" t="str">
        <f t="shared" ca="1" si="10"/>
        <v/>
      </c>
      <c r="AP27" s="237" t="str">
        <f t="shared" ca="1" si="3"/>
        <v/>
      </c>
      <c r="AQ27" s="237" t="str">
        <f t="shared" ca="1" si="30"/>
        <v/>
      </c>
      <c r="AR27" s="228" t="str">
        <f ca="1">IF(OFFSET($AB27,0,MATCH(A$17,AC$1:AI$1,0))=0,"",OFFSET($AB27,0,MATCH(A$17,AC$1:AI$1,0))&amp;" / "&amp;W27 &amp;" ("&amp;INDEX(Data!AL:AL,MATCH(W27,Data!AJ:AJ,0))&amp;")")</f>
        <v/>
      </c>
      <c r="AS27" s="228">
        <f>INDEX(Data!AL:AL,MATCH(W27,Data!AJ:AJ,0))</f>
        <v>24</v>
      </c>
      <c r="AT27" s="228" t="str">
        <f>MID(INDEX(Data!A:A,MATCH(W27,Data!AJ:AJ,0)),2,5)</f>
        <v>25</v>
      </c>
      <c r="AU27" s="228" t="str">
        <f>INDEX(Data!AK:AK,MATCH(W27,Data!AJ:AJ,0))</f>
        <v>m</v>
      </c>
      <c r="AV27" s="228" t="str">
        <f t="shared" ca="1" si="5"/>
        <v/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0" t="str">
        <f t="shared" ca="1" si="29"/>
        <v/>
      </c>
      <c r="B28" s="291"/>
      <c r="C28" s="292"/>
      <c r="D28" s="338" t="str">
        <f t="shared" ca="1" si="27"/>
        <v/>
      </c>
      <c r="E28" s="339"/>
      <c r="F28" s="227" t="str">
        <f t="shared" ca="1" si="28"/>
        <v/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Data!AJ108</f>
        <v>Manfred Knapp</v>
      </c>
      <c r="X28" s="239">
        <f>IF(ISERROR(INDEX(Data!$AM:$GG,MATCH($W28,Data!$AJ:$AJ,0),MATCH(X$1&amp;"/"&amp;$A$2,Data!$AM$1:$GG$1,0)))=TRUE,0,INDEX(Data!$AM:$GG,MATCH($W28,Data!$AJ:$AJ,0),MATCH(X$1&amp;"/"&amp;$A$2,Data!$AM$1:$GG$1,0)))</f>
        <v>3</v>
      </c>
      <c r="Y28" s="239">
        <f>IF(ISERROR(INDEX(Data!$AM:$GG,MATCH($W28,Data!$AJ:$AJ,0),MATCH(Y$1&amp;"/"&amp;$A$2,Data!$AM$1:$GG$1,0)))=TRUE,0,INDEX(Data!$AM:$GG,MATCH($W28,Data!$AJ:$AJ,0),MATCH(Y$1&amp;"/"&amp;$A$2,Data!$AM$1:$GG$1,0)))</f>
        <v>0</v>
      </c>
      <c r="Z28" s="239">
        <f>IF(ISERROR(INDEX(Data!$AM:$GG,MATCH($W28,Data!$AJ:$AJ,0),MATCH(Z$1&amp;"/"&amp;$A$2,Data!$AM$1:$GG$1,0)))=TRUE,0,INDEX(Data!$AM:$GG,MATCH($W28,Data!$AJ:$AJ,0),MATCH(Z$1&amp;"/"&amp;$A$2,Data!$AM$1:$GG$1,0)))</f>
        <v>0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1"/>
        <v>0</v>
      </c>
      <c r="AD28" s="237">
        <f t="shared" ca="1" si="12"/>
        <v>0</v>
      </c>
      <c r="AE28" s="237">
        <f t="shared" ca="1" si="12"/>
        <v>1</v>
      </c>
      <c r="AF28" s="237">
        <f t="shared" ca="1" si="12"/>
        <v>0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6"/>
        <v/>
      </c>
      <c r="AL28" s="237" t="str">
        <f t="shared" ca="1" si="7"/>
        <v>/R1</v>
      </c>
      <c r="AM28" s="237" t="str">
        <f t="shared" ca="1" si="8"/>
        <v/>
      </c>
      <c r="AN28" s="237" t="str">
        <f t="shared" ca="1" si="9"/>
        <v/>
      </c>
      <c r="AO28" s="237" t="str">
        <f t="shared" ca="1" si="10"/>
        <v/>
      </c>
      <c r="AP28" s="237" t="str">
        <f t="shared" ca="1" si="3"/>
        <v/>
      </c>
      <c r="AQ28" s="237" t="str">
        <f t="shared" ca="1" si="30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>
        <f>INDEX(Data!AL:AL,MATCH(W28,Data!AJ:AJ,0))</f>
        <v>26</v>
      </c>
      <c r="AT28" s="228" t="str">
        <f>MID(INDEX(Data!A:A,MATCH(W28,Data!AJ:AJ,0)),2,5)</f>
        <v>26</v>
      </c>
      <c r="AU28" s="228" t="str">
        <f>INDEX(Data!AK:AK,MATCH(W28,Data!AJ:AJ,0))</f>
        <v>m</v>
      </c>
      <c r="AV28" s="228" t="str">
        <f t="shared" ca="1" si="5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0" t="str">
        <f t="shared" ca="1" si="29"/>
        <v/>
      </c>
      <c r="B29" s="291"/>
      <c r="C29" s="292"/>
      <c r="D29" s="338" t="str">
        <f t="shared" ca="1" si="27"/>
        <v/>
      </c>
      <c r="E29" s="339"/>
      <c r="F29" s="227" t="str">
        <f t="shared" ca="1" si="28"/>
        <v/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Data!AJ109</f>
        <v>Michael Priester</v>
      </c>
      <c r="X29" s="239">
        <f>IF(ISERROR(INDEX(Data!$AM:$GG,MATCH($W29,Data!$AJ:$AJ,0),MATCH(X$1&amp;"/"&amp;$A$2,Data!$AM$1:$GG$1,0)))=TRUE,0,INDEX(Data!$AM:$GG,MATCH($W29,Data!$AJ:$AJ,0),MATCH(X$1&amp;"/"&amp;$A$2,Data!$AM$1:$GG$1,0)))</f>
        <v>5</v>
      </c>
      <c r="Y29" s="239">
        <f>IF(ISERROR(INDEX(Data!$AM:$GG,MATCH($W29,Data!$AJ:$AJ,0),MATCH(Y$1&amp;"/"&amp;$A$2,Data!$AM$1:$GG$1,0)))=TRUE,0,INDEX(Data!$AM:$GG,MATCH($W29,Data!$AJ:$AJ,0),MATCH(Y$1&amp;"/"&amp;$A$2,Data!$AM$1:$GG$1,0)))</f>
        <v>0</v>
      </c>
      <c r="Z29" s="239">
        <f>IF(ISERROR(INDEX(Data!$AM:$GG,MATCH($W29,Data!$AJ:$AJ,0),MATCH(Z$1&amp;"/"&amp;$A$2,Data!$AM$1:$GG$1,0)))=TRUE,0,INDEX(Data!$AM:$GG,MATCH($W29,Data!$AJ:$AJ,0),MATCH(Z$1&amp;"/"&amp;$A$2,Data!$AM$1:$GG$1,0)))</f>
        <v>0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1"/>
        <v>0</v>
      </c>
      <c r="AD29" s="237">
        <f t="shared" ca="1" si="12"/>
        <v>0</v>
      </c>
      <c r="AE29" s="237">
        <f t="shared" ca="1" si="12"/>
        <v>0</v>
      </c>
      <c r="AF29" s="237">
        <f t="shared" ca="1" si="12"/>
        <v>0</v>
      </c>
      <c r="AG29" s="237">
        <f t="shared" ca="1" si="12"/>
        <v>1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6"/>
        <v/>
      </c>
      <c r="AL29" s="237" t="str">
        <f t="shared" ca="1" si="7"/>
        <v/>
      </c>
      <c r="AM29" s="237" t="str">
        <f t="shared" ca="1" si="8"/>
        <v/>
      </c>
      <c r="AN29" s="237" t="str">
        <f t="shared" ca="1" si="9"/>
        <v>/R1</v>
      </c>
      <c r="AO29" s="237" t="str">
        <f t="shared" ca="1" si="10"/>
        <v/>
      </c>
      <c r="AP29" s="237" t="str">
        <f t="shared" ca="1" si="3"/>
        <v/>
      </c>
      <c r="AQ29" s="237" t="str">
        <f t="shared" ca="1" si="30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>
        <f>INDEX(Data!AL:AL,MATCH(W29,Data!AJ:AJ,0))</f>
        <v>26</v>
      </c>
      <c r="AT29" s="228" t="str">
        <f>MID(INDEX(Data!A:A,MATCH(W29,Data!AJ:AJ,0)),2,5)</f>
        <v>27</v>
      </c>
      <c r="AU29" s="228" t="str">
        <f>INDEX(Data!AK:AK,MATCH(W29,Data!AJ:AJ,0))</f>
        <v>m</v>
      </c>
      <c r="AV29" s="228" t="str">
        <f t="shared" ca="1" si="5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0" t="str">
        <f t="shared" ca="1" si="29"/>
        <v/>
      </c>
      <c r="B30" s="291"/>
      <c r="C30" s="292"/>
      <c r="D30" s="338" t="str">
        <f t="shared" ca="1" si="27"/>
        <v/>
      </c>
      <c r="E30" s="339"/>
      <c r="F30" s="227" t="str">
        <f t="shared" ca="1" si="28"/>
        <v/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Data!AJ110</f>
        <v>Michael Seitlinger</v>
      </c>
      <c r="X30" s="239">
        <f>IF(ISERROR(INDEX(Data!$AM:$GG,MATCH($W30,Data!$AJ:$AJ,0),MATCH(X$1&amp;"/"&amp;$A$2,Data!$AM$1:$GG$1,0)))=TRUE,0,INDEX(Data!$AM:$GG,MATCH($W30,Data!$AJ:$AJ,0),MATCH(X$1&amp;"/"&amp;$A$2,Data!$AM$1:$GG$1,0)))</f>
        <v>4</v>
      </c>
      <c r="Y30" s="239">
        <f>IF(ISERROR(INDEX(Data!$AM:$GG,MATCH($W30,Data!$AJ:$AJ,0),MATCH(Y$1&amp;"/"&amp;$A$2,Data!$AM$1:$GG$1,0)))=TRUE,0,INDEX(Data!$AM:$GG,MATCH($W30,Data!$AJ:$AJ,0),MATCH(Y$1&amp;"/"&amp;$A$2,Data!$AM$1:$GG$1,0)))</f>
        <v>0</v>
      </c>
      <c r="Z30" s="239">
        <f>IF(ISERROR(INDEX(Data!$AM:$GG,MATCH($W30,Data!$AJ:$AJ,0),MATCH(Z$1&amp;"/"&amp;$A$2,Data!$AM$1:$GG$1,0)))=TRUE,0,INDEX(Data!$AM:$GG,MATCH($W30,Data!$AJ:$AJ,0),MATCH(Z$1&amp;"/"&amp;$A$2,Data!$AM$1:$GG$1,0)))</f>
        <v>0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1"/>
        <v>0</v>
      </c>
      <c r="AD30" s="237">
        <f t="shared" ca="1" si="12"/>
        <v>0</v>
      </c>
      <c r="AE30" s="237">
        <f t="shared" ca="1" si="12"/>
        <v>0</v>
      </c>
      <c r="AF30" s="237">
        <f t="shared" ca="1" si="12"/>
        <v>1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6"/>
        <v/>
      </c>
      <c r="AL30" s="237" t="str">
        <f t="shared" ca="1" si="7"/>
        <v/>
      </c>
      <c r="AM30" s="237" t="str">
        <f t="shared" ca="1" si="8"/>
        <v>/R1</v>
      </c>
      <c r="AN30" s="237" t="str">
        <f t="shared" ca="1" si="9"/>
        <v/>
      </c>
      <c r="AO30" s="237" t="str">
        <f t="shared" ca="1" si="10"/>
        <v/>
      </c>
      <c r="AP30" s="237" t="str">
        <f t="shared" ca="1" si="3"/>
        <v/>
      </c>
      <c r="AQ30" s="237" t="str">
        <f t="shared" ca="1" si="30"/>
        <v/>
      </c>
      <c r="AR30" s="228" t="str">
        <f ca="1">IF(OFFSET($AB30,0,MATCH(A$17,AC$1:AI$1,0))=0,"",OFFSET($AB30,0,MATCH(A$17,AC$1:AI$1,0))&amp;" / "&amp;W30 &amp;" ("&amp;INDEX(Data!AL:AL,MATCH(W30,Data!AJ:AJ,0))&amp;")")</f>
        <v/>
      </c>
      <c r="AS30" s="228">
        <f>INDEX(Data!AL:AL,MATCH(W30,Data!AJ:AJ,0))</f>
        <v>28</v>
      </c>
      <c r="AT30" s="228" t="str">
        <f>MID(INDEX(Data!A:A,MATCH(W30,Data!AJ:AJ,0)),2,5)</f>
        <v>28</v>
      </c>
      <c r="AU30" s="228" t="str">
        <f>INDEX(Data!AK:AK,MATCH(W30,Data!AJ:AJ,0))</f>
        <v>m</v>
      </c>
      <c r="AV30" s="228" t="str">
        <f t="shared" ca="1" si="5"/>
        <v/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0" t="str">
        <f t="shared" ca="1" si="29"/>
        <v/>
      </c>
      <c r="B31" s="291"/>
      <c r="C31" s="292"/>
      <c r="D31" s="338" t="str">
        <f t="shared" ca="1" si="27"/>
        <v/>
      </c>
      <c r="E31" s="339"/>
      <c r="F31" s="227" t="str">
        <f t="shared" ca="1" si="28"/>
        <v/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Data!AJ111</f>
        <v>Magda Kiss</v>
      </c>
      <c r="X31" s="239">
        <f>IF(ISERROR(INDEX(Data!$AM:$GG,MATCH($W31,Data!$AJ:$AJ,0),MATCH(X$1&amp;"/"&amp;$A$2,Data!$AM$1:$GG$1,0)))=TRUE,0,INDEX(Data!$AM:$GG,MATCH($W31,Data!$AJ:$AJ,0),MATCH(X$1&amp;"/"&amp;$A$2,Data!$AM$1:$GG$1,0)))</f>
        <v>4</v>
      </c>
      <c r="Y31" s="239">
        <f>IF(ISERROR(INDEX(Data!$AM:$GG,MATCH($W31,Data!$AJ:$AJ,0),MATCH(Y$1&amp;"/"&amp;$A$2,Data!$AM$1:$GG$1,0)))=TRUE,0,INDEX(Data!$AM:$GG,MATCH($W31,Data!$AJ:$AJ,0),MATCH(Y$1&amp;"/"&amp;$A$2,Data!$AM$1:$GG$1,0)))</f>
        <v>0</v>
      </c>
      <c r="Z31" s="239">
        <f>IF(ISERROR(INDEX(Data!$AM:$GG,MATCH($W31,Data!$AJ:$AJ,0),MATCH(Z$1&amp;"/"&amp;$A$2,Data!$AM$1:$GG$1,0)))=TRUE,0,INDEX(Data!$AM:$GG,MATCH($W31,Data!$AJ:$AJ,0),MATCH(Z$1&amp;"/"&amp;$A$2,Data!$AM$1:$GG$1,0)))</f>
        <v>0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1"/>
        <v>0</v>
      </c>
      <c r="AD31" s="237">
        <f t="shared" ca="1" si="12"/>
        <v>0</v>
      </c>
      <c r="AE31" s="237">
        <f t="shared" ca="1" si="12"/>
        <v>0</v>
      </c>
      <c r="AF31" s="237">
        <f t="shared" ca="1" si="12"/>
        <v>1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6"/>
        <v/>
      </c>
      <c r="AL31" s="237" t="str">
        <f t="shared" ca="1" si="7"/>
        <v/>
      </c>
      <c r="AM31" s="237" t="str">
        <f t="shared" ca="1" si="8"/>
        <v>/R1</v>
      </c>
      <c r="AN31" s="237" t="str">
        <f t="shared" ca="1" si="9"/>
        <v/>
      </c>
      <c r="AO31" s="237" t="str">
        <f t="shared" ca="1" si="10"/>
        <v/>
      </c>
      <c r="AP31" s="237" t="str">
        <f t="shared" ca="1" si="3"/>
        <v/>
      </c>
      <c r="AQ31" s="237" t="str">
        <f t="shared" ca="1" si="30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>
        <f>INDEX(Data!AL:AL,MATCH(W31,Data!AJ:AJ,0))</f>
        <v>1</v>
      </c>
      <c r="AT31" s="228" t="str">
        <f>MID(INDEX(Data!A:A,MATCH(W31,Data!AJ:AJ,0)),2,5)</f>
        <v>1</v>
      </c>
      <c r="AU31" s="228" t="str">
        <f>INDEX(Data!AK:AK,MATCH(W31,Data!AJ:AJ,0))</f>
        <v>w</v>
      </c>
      <c r="AV31" s="228" t="str">
        <f t="shared" ca="1" si="5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0" t="str">
        <f t="shared" ca="1" si="29"/>
        <v/>
      </c>
      <c r="B32" s="291"/>
      <c r="C32" s="292"/>
      <c r="D32" s="338" t="str">
        <f t="shared" ca="1" si="27"/>
        <v/>
      </c>
      <c r="E32" s="339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Data!AJ112</f>
        <v>Markus Fuchs</v>
      </c>
      <c r="X32" s="239">
        <f>IF(ISERROR(INDEX(Data!$AM:$GG,MATCH($W32,Data!$AJ:$AJ,0),MATCH(X$1&amp;"/"&amp;$A$2,Data!$AM$1:$GG$1,0)))=TRUE,0,INDEX(Data!$AM:$GG,MATCH($W32,Data!$AJ:$AJ,0),MATCH(X$1&amp;"/"&amp;$A$2,Data!$AM$1:$GG$1,0)))</f>
        <v>4</v>
      </c>
      <c r="Y32" s="239">
        <f>IF(ISERROR(INDEX(Data!$AM:$GG,MATCH($W32,Data!$AJ:$AJ,0),MATCH(Y$1&amp;"/"&amp;$A$2,Data!$AM$1:$GG$1,0)))=TRUE,0,INDEX(Data!$AM:$GG,MATCH($W32,Data!$AJ:$AJ,0),MATCH(Y$1&amp;"/"&amp;$A$2,Data!$AM$1:$GG$1,0)))</f>
        <v>0</v>
      </c>
      <c r="Z32" s="239">
        <f>IF(ISERROR(INDEX(Data!$AM:$GG,MATCH($W32,Data!$AJ:$AJ,0),MATCH(Z$1&amp;"/"&amp;$A$2,Data!$AM$1:$GG$1,0)))=TRUE,0,INDEX(Data!$AM:$GG,MATCH($W32,Data!$AJ:$AJ,0),MATCH(Z$1&amp;"/"&amp;$A$2,Data!$AM$1:$GG$1,0)))</f>
        <v>0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1"/>
        <v>0</v>
      </c>
      <c r="AD32" s="237">
        <f t="shared" ca="1" si="12"/>
        <v>0</v>
      </c>
      <c r="AE32" s="237">
        <f t="shared" ca="1" si="12"/>
        <v>0</v>
      </c>
      <c r="AF32" s="237">
        <f t="shared" ca="1" si="12"/>
        <v>1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6"/>
        <v/>
      </c>
      <c r="AL32" s="237" t="str">
        <f t="shared" ca="1" si="7"/>
        <v/>
      </c>
      <c r="AM32" s="237" t="str">
        <f t="shared" ca="1" si="8"/>
        <v>/R1</v>
      </c>
      <c r="AN32" s="237" t="str">
        <f t="shared" ca="1" si="9"/>
        <v/>
      </c>
      <c r="AO32" s="237" t="str">
        <f t="shared" ca="1" si="10"/>
        <v/>
      </c>
      <c r="AP32" s="237" t="str">
        <f t="shared" ca="1" si="3"/>
        <v/>
      </c>
      <c r="AQ32" s="237" t="str">
        <f t="shared" ca="1" si="30"/>
        <v/>
      </c>
      <c r="AR32" s="228" t="str">
        <f ca="1">IF(OFFSET($AB32,0,MATCH(A$17,AC$1:AI$1,0))=0,"",OFFSET($AB32,0,MATCH(A$17,AC$1:AI$1,0))&amp;" / "&amp;W32 &amp;" ("&amp;INDEX(Data!AL:AL,MATCH(W32,Data!AJ:AJ,0))&amp;")")</f>
        <v/>
      </c>
      <c r="AS32" s="228">
        <f>INDEX(Data!AL:AL,MATCH(W32,Data!AJ:AJ,0))</f>
        <v>29</v>
      </c>
      <c r="AT32" s="228" t="str">
        <f>MID(INDEX(Data!A:A,MATCH(W32,Data!AJ:AJ,0)),2,5)</f>
        <v>29</v>
      </c>
      <c r="AU32" s="228" t="str">
        <f>INDEX(Data!AK:AK,MATCH(W32,Data!AJ:AJ,0))</f>
        <v>m</v>
      </c>
      <c r="AV32" s="228" t="str">
        <f t="shared" ca="1" si="5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0" t="str">
        <f t="shared" ca="1" si="29"/>
        <v/>
      </c>
      <c r="B33" s="291"/>
      <c r="C33" s="292"/>
      <c r="D33" s="338" t="str">
        <f t="shared" ca="1" si="27"/>
        <v/>
      </c>
      <c r="E33" s="339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Data!AJ113</f>
        <v>Thomas Kremser</v>
      </c>
      <c r="X33" s="239">
        <f>IF(ISERROR(INDEX(Data!$AM:$GG,MATCH($W33,Data!$AJ:$AJ,0),MATCH(X$1&amp;"/"&amp;$A$2,Data!$AM$1:$GG$1,0)))=TRUE,0,INDEX(Data!$AM:$GG,MATCH($W33,Data!$AJ:$AJ,0),MATCH(X$1&amp;"/"&amp;$A$2,Data!$AM$1:$GG$1,0)))</f>
        <v>3</v>
      </c>
      <c r="Y33" s="239">
        <f>IF(ISERROR(INDEX(Data!$AM:$GG,MATCH($W33,Data!$AJ:$AJ,0),MATCH(Y$1&amp;"/"&amp;$A$2,Data!$AM$1:$GG$1,0)))=TRUE,0,INDEX(Data!$AM:$GG,MATCH($W33,Data!$AJ:$AJ,0),MATCH(Y$1&amp;"/"&amp;$A$2,Data!$AM$1:$GG$1,0)))</f>
        <v>0</v>
      </c>
      <c r="Z33" s="239">
        <f>IF(ISERROR(INDEX(Data!$AM:$GG,MATCH($W33,Data!$AJ:$AJ,0),MATCH(Z$1&amp;"/"&amp;$A$2,Data!$AM$1:$GG$1,0)))=TRUE,0,INDEX(Data!$AM:$GG,MATCH($W33,Data!$AJ:$AJ,0),MATCH(Z$1&amp;"/"&amp;$A$2,Data!$AM$1:$GG$1,0)))</f>
        <v>0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1"/>
        <v>0</v>
      </c>
      <c r="AD33" s="237">
        <f t="shared" ca="1" si="12"/>
        <v>0</v>
      </c>
      <c r="AE33" s="237">
        <f t="shared" ca="1" si="12"/>
        <v>1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6"/>
        <v/>
      </c>
      <c r="AL33" s="237" t="str">
        <f t="shared" ca="1" si="7"/>
        <v>/R1</v>
      </c>
      <c r="AM33" s="237" t="str">
        <f t="shared" ca="1" si="8"/>
        <v/>
      </c>
      <c r="AN33" s="237" t="str">
        <f t="shared" ca="1" si="9"/>
        <v/>
      </c>
      <c r="AO33" s="237" t="str">
        <f t="shared" ca="1" si="10"/>
        <v/>
      </c>
      <c r="AP33" s="237" t="str">
        <f t="shared" ca="1" si="3"/>
        <v/>
      </c>
      <c r="AQ33" s="237" t="str">
        <f t="shared" ca="1" si="30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>
        <f>INDEX(Data!AL:AL,MATCH(W33,Data!AJ:AJ,0))</f>
        <v>29</v>
      </c>
      <c r="AT33" s="228" t="str">
        <f>MID(INDEX(Data!A:A,MATCH(W33,Data!AJ:AJ,0)),2,5)</f>
        <v>30</v>
      </c>
      <c r="AU33" s="228" t="str">
        <f>INDEX(Data!AK:AK,MATCH(W33,Data!AJ:AJ,0))</f>
        <v>m</v>
      </c>
      <c r="AV33" s="228" t="str">
        <f t="shared" ca="1" si="5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0" t="str">
        <f t="shared" ca="1" si="29"/>
        <v/>
      </c>
      <c r="B34" s="291"/>
      <c r="C34" s="292"/>
      <c r="D34" s="338" t="str">
        <f t="shared" ca="1" si="27"/>
        <v/>
      </c>
      <c r="E34" s="339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 t="str">
        <f>Data!AJ114</f>
        <v>Kathi Winzer</v>
      </c>
      <c r="X34" s="239">
        <f>IF(ISERROR(INDEX(Data!$AM:$GG,MATCH($W34,Data!$AJ:$AJ,0),MATCH(X$1&amp;"/"&amp;$A$2,Data!$AM$1:$GG$1,0)))=TRUE,0,INDEX(Data!$AM:$GG,MATCH($W34,Data!$AJ:$AJ,0),MATCH(X$1&amp;"/"&amp;$A$2,Data!$AM$1:$GG$1,0)))</f>
        <v>7</v>
      </c>
      <c r="Y34" s="239">
        <f>IF(ISERROR(INDEX(Data!$AM:$GG,MATCH($W34,Data!$AJ:$AJ,0),MATCH(Y$1&amp;"/"&amp;$A$2,Data!$AM$1:$GG$1,0)))=TRUE,0,INDEX(Data!$AM:$GG,MATCH($W34,Data!$AJ:$AJ,0),MATCH(Y$1&amp;"/"&amp;$A$2,Data!$AM$1:$GG$1,0)))</f>
        <v>0</v>
      </c>
      <c r="Z34" s="239">
        <f>IF(ISERROR(INDEX(Data!$AM:$GG,MATCH($W34,Data!$AJ:$AJ,0),MATCH(Z$1&amp;"/"&amp;$A$2,Data!$AM$1:$GG$1,0)))=TRUE,0,INDEX(Data!$AM:$GG,MATCH($W34,Data!$AJ:$AJ,0),MATCH(Z$1&amp;"/"&amp;$A$2,Data!$AM$1:$GG$1,0)))</f>
        <v>0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1"/>
        <v>0</v>
      </c>
      <c r="AD34" s="237">
        <f t="shared" ca="1" si="12"/>
        <v>0</v>
      </c>
      <c r="AE34" s="237">
        <f t="shared" ca="1" si="12"/>
        <v>0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1</v>
      </c>
      <c r="AJ34" s="237" t="str">
        <f t="shared" ca="1" si="2"/>
        <v/>
      </c>
      <c r="AK34" s="237" t="str">
        <f t="shared" ca="1" si="6"/>
        <v/>
      </c>
      <c r="AL34" s="237" t="str">
        <f t="shared" ca="1" si="7"/>
        <v/>
      </c>
      <c r="AM34" s="237" t="str">
        <f t="shared" ca="1" si="8"/>
        <v/>
      </c>
      <c r="AN34" s="237" t="str">
        <f t="shared" ca="1" si="9"/>
        <v/>
      </c>
      <c r="AO34" s="237" t="str">
        <f t="shared" ca="1" si="10"/>
        <v/>
      </c>
      <c r="AP34" s="237" t="str">
        <f t="shared" ca="1" si="3"/>
        <v>/R1</v>
      </c>
      <c r="AQ34" s="237" t="str">
        <f t="shared" ca="1" si="30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>
        <f>INDEX(Data!AL:AL,MATCH(W34,Data!AJ:AJ,0))</f>
        <v>2</v>
      </c>
      <c r="AT34" s="228" t="str">
        <f>MID(INDEX(Data!A:A,MATCH(W34,Data!AJ:AJ,0)),2,5)</f>
        <v>2</v>
      </c>
      <c r="AU34" s="228" t="str">
        <f>INDEX(Data!AK:AK,MATCH(W34,Data!AJ:AJ,0))</f>
        <v>w</v>
      </c>
      <c r="AV34" s="228" t="str">
        <f t="shared" ca="1" si="5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0" t="str">
        <f t="shared" ca="1" si="29"/>
        <v/>
      </c>
      <c r="B35" s="291"/>
      <c r="C35" s="292"/>
      <c r="D35" s="338" t="str">
        <f t="shared" ca="1" si="27"/>
        <v/>
      </c>
      <c r="E35" s="339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 t="str">
        <f>Data!AJ115</f>
        <v>Ousama El Nabriss</v>
      </c>
      <c r="X35" s="239">
        <f>IF(ISERROR(INDEX(Data!$AM:$GG,MATCH($W35,Data!$AJ:$AJ,0),MATCH(X$1&amp;"/"&amp;$A$2,Data!$AM$1:$GG$1,0)))=TRUE,0,INDEX(Data!$AM:$GG,MATCH($W35,Data!$AJ:$AJ,0),MATCH(X$1&amp;"/"&amp;$A$2,Data!$AM$1:$GG$1,0)))</f>
        <v>4</v>
      </c>
      <c r="Y35" s="239">
        <f>IF(ISERROR(INDEX(Data!$AM:$GG,MATCH($W35,Data!$AJ:$AJ,0),MATCH(Y$1&amp;"/"&amp;$A$2,Data!$AM$1:$GG$1,0)))=TRUE,0,INDEX(Data!$AM:$GG,MATCH($W35,Data!$AJ:$AJ,0),MATCH(Y$1&amp;"/"&amp;$A$2,Data!$AM$1:$GG$1,0)))</f>
        <v>0</v>
      </c>
      <c r="Z35" s="239">
        <f>IF(ISERROR(INDEX(Data!$AM:$GG,MATCH($W35,Data!$AJ:$AJ,0),MATCH(Z$1&amp;"/"&amp;$A$2,Data!$AM$1:$GG$1,0)))=TRUE,0,INDEX(Data!$AM:$GG,MATCH($W35,Data!$AJ:$AJ,0),MATCH(Z$1&amp;"/"&amp;$A$2,Data!$AM$1:$GG$1,0)))</f>
        <v>0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1"/>
        <v>0</v>
      </c>
      <c r="AD35" s="237">
        <f t="shared" ca="1" si="12"/>
        <v>0</v>
      </c>
      <c r="AE35" s="237">
        <f t="shared" ca="1" si="12"/>
        <v>0</v>
      </c>
      <c r="AF35" s="237">
        <f t="shared" ca="1" si="12"/>
        <v>1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1">IF($AC35=0,"",IF($X35&lt;=AC$2,"/R1","")&amp;IF($Y35&lt;=AC$2,"/R2","")&amp;IF($Z35&lt;=AC$2,"/R3","")&amp;IF($AA35&lt;=AC$2,"/F","")&amp;IF($AB35&lt;=AC$2,"/PO",""))</f>
        <v/>
      </c>
      <c r="AK35" s="237" t="str">
        <f t="shared" ca="1" si="6"/>
        <v/>
      </c>
      <c r="AL35" s="237" t="str">
        <f t="shared" ca="1" si="7"/>
        <v/>
      </c>
      <c r="AM35" s="237" t="str">
        <f t="shared" ca="1" si="8"/>
        <v>/R1</v>
      </c>
      <c r="AN35" s="237" t="str">
        <f t="shared" ca="1" si="9"/>
        <v/>
      </c>
      <c r="AO35" s="237" t="str">
        <f t="shared" ca="1" si="10"/>
        <v/>
      </c>
      <c r="AP35" s="237" t="str">
        <f t="shared" ref="AP35:AP66" ca="1" si="32">IF(AI35=0,"",IF($X35&gt;=AI$2,"/R1","")&amp;IF($Y35&gt;=AI$2,"/R2","")&amp;IF($Z35&gt;=AI$2,"/R3","")&amp;IF($AA35&gt;=AI$2,"/F","")&amp;IF($AB35&gt;=AI$2,"/PO",""))</f>
        <v/>
      </c>
      <c r="AQ35" s="237" t="str">
        <f t="shared" ca="1" si="30"/>
        <v/>
      </c>
      <c r="AR35" s="228" t="str">
        <f ca="1">IF(OFFSET($AB35,0,MATCH(A$17,AC$1:AI$1,0))=0,"",OFFSET($AB35,0,MATCH(A$17,AC$1:AI$1,0))&amp;" / "&amp;W35 &amp;" ("&amp;INDEX(Data!AL:AL,MATCH(W35,Data!AJ:AJ,0))&amp;")")</f>
        <v/>
      </c>
      <c r="AS35" s="228">
        <f>INDEX(Data!AL:AL,MATCH(W35,Data!AJ:AJ,0))</f>
        <v>31</v>
      </c>
      <c r="AT35" s="228" t="str">
        <f>MID(INDEX(Data!A:A,MATCH(W35,Data!AJ:AJ,0)),2,5)</f>
        <v>31</v>
      </c>
      <c r="AU35" s="228" t="str">
        <f>INDEX(Data!AK:AK,MATCH(W35,Data!AJ:AJ,0))</f>
        <v>m</v>
      </c>
      <c r="AV35" s="228" t="str">
        <f t="shared" ref="AV35:AV66" ca="1" si="33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0" t="str">
        <f t="shared" ca="1" si="29"/>
        <v/>
      </c>
      <c r="B36" s="291"/>
      <c r="C36" s="292"/>
      <c r="D36" s="338" t="str">
        <f t="shared" ca="1" si="27"/>
        <v/>
      </c>
      <c r="E36" s="339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 t="str">
        <f>Data!AJ116</f>
        <v>Verena Droschke</v>
      </c>
      <c r="X36" s="239">
        <f>IF(ISERROR(INDEX(Data!$AM:$GG,MATCH($W36,Data!$AJ:$AJ,0),MATCH(X$1&amp;"/"&amp;$A$2,Data!$AM$1:$GG$1,0)))=TRUE,0,INDEX(Data!$AM:$GG,MATCH($W36,Data!$AJ:$AJ,0),MATCH(X$1&amp;"/"&amp;$A$2,Data!$AM$1:$GG$1,0)))</f>
        <v>4</v>
      </c>
      <c r="Y36" s="239">
        <f>IF(ISERROR(INDEX(Data!$AM:$GG,MATCH($W36,Data!$AJ:$AJ,0),MATCH(Y$1&amp;"/"&amp;$A$2,Data!$AM$1:$GG$1,0)))=TRUE,0,INDEX(Data!$AM:$GG,MATCH($W36,Data!$AJ:$AJ,0),MATCH(Y$1&amp;"/"&amp;$A$2,Data!$AM$1:$GG$1,0)))</f>
        <v>0</v>
      </c>
      <c r="Z36" s="239">
        <f>IF(ISERROR(INDEX(Data!$AM:$GG,MATCH($W36,Data!$AJ:$AJ,0),MATCH(Z$1&amp;"/"&amp;$A$2,Data!$AM$1:$GG$1,0)))=TRUE,0,INDEX(Data!$AM:$GG,MATCH($W36,Data!$AJ:$AJ,0),MATCH(Z$1&amp;"/"&amp;$A$2,Data!$AM$1:$GG$1,0)))</f>
        <v>0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1"/>
        <v>0</v>
      </c>
      <c r="AD36" s="237">
        <f t="shared" ca="1" si="12"/>
        <v>0</v>
      </c>
      <c r="AE36" s="237">
        <f t="shared" ca="1" si="12"/>
        <v>0</v>
      </c>
      <c r="AF36" s="237">
        <f t="shared" ca="1" si="12"/>
        <v>1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1"/>
        <v/>
      </c>
      <c r="AK36" s="237" t="str">
        <f t="shared" ref="AK36:AK67" ca="1" si="34">IF(AD36=0,"",IF($X36=AD$2,"/R1","")&amp;IF($Y36=AD$2,"/R2","")&amp;IF($Z36=AD$2,"/R3","")&amp;IF($AA36=AD$2,"/F","")&amp;IF($AB36=AD$2,"/PO",""))</f>
        <v/>
      </c>
      <c r="AL36" s="237" t="str">
        <f t="shared" ca="1" si="7"/>
        <v/>
      </c>
      <c r="AM36" s="237" t="str">
        <f t="shared" ref="AM36:AM67" ca="1" si="35">IF(AF36=0,"",IF($X36=AF$2,"/R1","")&amp;IF($Y36=AF$2,"/R2","")&amp;IF($Z36=AF$2,"/R3","")&amp;IF($AA36=AF$2,"/F","")&amp;IF($AB36=AF$2,"/PO",""))</f>
        <v>/R1</v>
      </c>
      <c r="AN36" s="237" t="str">
        <f t="shared" ref="AN36:AN67" ca="1" si="36">IF(AG36=0,"",IF($X36=AG$2,"/R1","")&amp;IF($Y36=AG$2,"/R2","")&amp;IF($Z36=AG$2,"/R3","")&amp;IF($AA36=AG$2,"/F","")&amp;IF($AB36=AG$2,"/PO",""))</f>
        <v/>
      </c>
      <c r="AO36" s="237" t="str">
        <f t="shared" ref="AO36:AO67" ca="1" si="37">IF(AH36=0,"",IF($X36=AH$2,"/R1","")&amp;IF($Y36=AH$2,"/R2","")&amp;IF($Z36=AH$2,"/R3","")&amp;IF($AA36=AH$2,"/F","")&amp;IF($AB36=AH$2,"/PO",""))</f>
        <v/>
      </c>
      <c r="AP36" s="237" t="str">
        <f t="shared" ca="1" si="32"/>
        <v/>
      </c>
      <c r="AQ36" s="237" t="str">
        <f t="shared" ca="1" si="30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>
        <f>INDEX(Data!AL:AL,MATCH(W36,Data!AJ:AJ,0))</f>
        <v>2</v>
      </c>
      <c r="AT36" s="228" t="str">
        <f>MID(INDEX(Data!A:A,MATCH(W36,Data!AJ:AJ,0)),2,5)</f>
        <v>3</v>
      </c>
      <c r="AU36" s="228" t="str">
        <f>INDEX(Data!AK:AK,MATCH(W36,Data!AJ:AJ,0))</f>
        <v>w</v>
      </c>
      <c r="AV36" s="228" t="str">
        <f t="shared" ca="1" si="33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0" t="str">
        <f t="shared" ca="1" si="29"/>
        <v/>
      </c>
      <c r="B37" s="291"/>
      <c r="C37" s="292"/>
      <c r="D37" s="338" t="str">
        <f t="shared" ca="1" si="27"/>
        <v/>
      </c>
      <c r="E37" s="339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 t="str">
        <f>Data!AJ117</f>
        <v>Manuel Schrenk</v>
      </c>
      <c r="X37" s="239">
        <f>IF(ISERROR(INDEX(Data!$AM:$GG,MATCH($W37,Data!$AJ:$AJ,0),MATCH(X$1&amp;"/"&amp;$A$2,Data!$AM$1:$GG$1,0)))=TRUE,0,INDEX(Data!$AM:$GG,MATCH($W37,Data!$AJ:$AJ,0),MATCH(X$1&amp;"/"&amp;$A$2,Data!$AM$1:$GG$1,0)))</f>
        <v>4</v>
      </c>
      <c r="Y37" s="239">
        <f>IF(ISERROR(INDEX(Data!$AM:$GG,MATCH($W37,Data!$AJ:$AJ,0),MATCH(Y$1&amp;"/"&amp;$A$2,Data!$AM$1:$GG$1,0)))=TRUE,0,INDEX(Data!$AM:$GG,MATCH($W37,Data!$AJ:$AJ,0),MATCH(Y$1&amp;"/"&amp;$A$2,Data!$AM$1:$GG$1,0)))</f>
        <v>0</v>
      </c>
      <c r="Z37" s="239">
        <f>IF(ISERROR(INDEX(Data!$AM:$GG,MATCH($W37,Data!$AJ:$AJ,0),MATCH(Z$1&amp;"/"&amp;$A$2,Data!$AM$1:$GG$1,0)))=TRUE,0,INDEX(Data!$AM:$GG,MATCH($W37,Data!$AJ:$AJ,0),MATCH(Z$1&amp;"/"&amp;$A$2,Data!$AM$1:$GG$1,0)))</f>
        <v>0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1"/>
        <v>0</v>
      </c>
      <c r="AD37" s="237">
        <f t="shared" ca="1" si="12"/>
        <v>0</v>
      </c>
      <c r="AE37" s="237">
        <f t="shared" ca="1" si="12"/>
        <v>0</v>
      </c>
      <c r="AF37" s="237">
        <f t="shared" ca="1" si="12"/>
        <v>1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1"/>
        <v/>
      </c>
      <c r="AK37" s="237" t="str">
        <f t="shared" ca="1" si="34"/>
        <v/>
      </c>
      <c r="AL37" s="237" t="str">
        <f t="shared" ca="1" si="7"/>
        <v/>
      </c>
      <c r="AM37" s="237" t="str">
        <f t="shared" ca="1" si="35"/>
        <v>/R1</v>
      </c>
      <c r="AN37" s="237" t="str">
        <f t="shared" ca="1" si="36"/>
        <v/>
      </c>
      <c r="AO37" s="237" t="str">
        <f t="shared" ca="1" si="37"/>
        <v/>
      </c>
      <c r="AP37" s="237" t="str">
        <f t="shared" ca="1" si="32"/>
        <v/>
      </c>
      <c r="AQ37" s="237" t="str">
        <f t="shared" ca="1" si="30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>
        <f>INDEX(Data!AL:AL,MATCH(W37,Data!AJ:AJ,0))</f>
        <v>32</v>
      </c>
      <c r="AT37" s="228" t="str">
        <f>MID(INDEX(Data!A:A,MATCH(W37,Data!AJ:AJ,0)),2,5)</f>
        <v>32</v>
      </c>
      <c r="AU37" s="228" t="str">
        <f>INDEX(Data!AK:AK,MATCH(W37,Data!AJ:AJ,0))</f>
        <v>m</v>
      </c>
      <c r="AV37" s="228" t="str">
        <f t="shared" ca="1" si="33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0" t="str">
        <f t="shared" ca="1" si="29"/>
        <v/>
      </c>
      <c r="B38" s="291"/>
      <c r="C38" s="292"/>
      <c r="D38" s="338" t="str">
        <f t="shared" ca="1" si="27"/>
        <v/>
      </c>
      <c r="E38" s="339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 t="str">
        <f>Data!AJ118</f>
        <v>Thomas Spritzendorfer</v>
      </c>
      <c r="X38" s="239">
        <f>IF(ISERROR(INDEX(Data!$AM:$GG,MATCH($W38,Data!$AJ:$AJ,0),MATCH(X$1&amp;"/"&amp;$A$2,Data!$AM$1:$GG$1,0)))=TRUE,0,INDEX(Data!$AM:$GG,MATCH($W38,Data!$AJ:$AJ,0),MATCH(X$1&amp;"/"&amp;$A$2,Data!$AM$1:$GG$1,0)))</f>
        <v>4</v>
      </c>
      <c r="Y38" s="239">
        <f>IF(ISERROR(INDEX(Data!$AM:$GG,MATCH($W38,Data!$AJ:$AJ,0),MATCH(Y$1&amp;"/"&amp;$A$2,Data!$AM$1:$GG$1,0)))=TRUE,0,INDEX(Data!$AM:$GG,MATCH($W38,Data!$AJ:$AJ,0),MATCH(Y$1&amp;"/"&amp;$A$2,Data!$AM$1:$GG$1,0)))</f>
        <v>0</v>
      </c>
      <c r="Z38" s="239">
        <f>IF(ISERROR(INDEX(Data!$AM:$GG,MATCH($W38,Data!$AJ:$AJ,0),MATCH(Z$1&amp;"/"&amp;$A$2,Data!$AM$1:$GG$1,0)))=TRUE,0,INDEX(Data!$AM:$GG,MATCH($W38,Data!$AJ:$AJ,0),MATCH(Z$1&amp;"/"&amp;$A$2,Data!$AM$1:$GG$1,0)))</f>
        <v>0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1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1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1"/>
        <v/>
      </c>
      <c r="AK38" s="237" t="str">
        <f t="shared" ca="1" si="34"/>
        <v/>
      </c>
      <c r="AL38" s="237" t="str">
        <f t="shared" ca="1" si="7"/>
        <v/>
      </c>
      <c r="AM38" s="237" t="str">
        <f t="shared" ca="1" si="35"/>
        <v>/R1</v>
      </c>
      <c r="AN38" s="237" t="str">
        <f t="shared" ca="1" si="36"/>
        <v/>
      </c>
      <c r="AO38" s="237" t="str">
        <f t="shared" ca="1" si="37"/>
        <v/>
      </c>
      <c r="AP38" s="237" t="str">
        <f t="shared" ca="1" si="32"/>
        <v/>
      </c>
      <c r="AQ38" s="237" t="str">
        <f t="shared" ca="1" si="30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>
        <f>INDEX(Data!AL:AL,MATCH(W38,Data!AJ:AJ,0))</f>
        <v>33</v>
      </c>
      <c r="AT38" s="228" t="str">
        <f>MID(INDEX(Data!A:A,MATCH(W38,Data!AJ:AJ,0)),2,5)</f>
        <v>33</v>
      </c>
      <c r="AU38" s="228" t="str">
        <f>INDEX(Data!AK:AK,MATCH(W38,Data!AJ:AJ,0))</f>
        <v>m</v>
      </c>
      <c r="AV38" s="228" t="str">
        <f t="shared" ca="1" si="33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0" t="str">
        <f t="shared" ca="1" si="29"/>
        <v/>
      </c>
      <c r="B39" s="291"/>
      <c r="C39" s="292"/>
      <c r="D39" s="338" t="str">
        <f t="shared" ca="1" si="27"/>
        <v/>
      </c>
      <c r="E39" s="339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3"/>
      <c r="W39" s="237" t="str">
        <f>Data!AJ119</f>
        <v>Bernadette Brandeis</v>
      </c>
      <c r="X39" s="239">
        <f>IF(ISERROR(INDEX(Data!$AM:$GG,MATCH($W39,Data!$AJ:$AJ,0),MATCH(X$1&amp;"/"&amp;$A$2,Data!$AM$1:$GG$1,0)))=TRUE,0,INDEX(Data!$AM:$GG,MATCH($W39,Data!$AJ:$AJ,0),MATCH(X$1&amp;"/"&amp;$A$2,Data!$AM$1:$GG$1,0)))</f>
        <v>4</v>
      </c>
      <c r="Y39" s="239">
        <f>IF(ISERROR(INDEX(Data!$AM:$GG,MATCH($W39,Data!$AJ:$AJ,0),MATCH(Y$1&amp;"/"&amp;$A$2,Data!$AM$1:$GG$1,0)))=TRUE,0,INDEX(Data!$AM:$GG,MATCH($W39,Data!$AJ:$AJ,0),MATCH(Y$1&amp;"/"&amp;$A$2,Data!$AM$1:$GG$1,0)))</f>
        <v>0</v>
      </c>
      <c r="Z39" s="239">
        <f>IF(ISERROR(INDEX(Data!$AM:$GG,MATCH($W39,Data!$AJ:$AJ,0),MATCH(Z$1&amp;"/"&amp;$A$2,Data!$AM$1:$GG$1,0)))=TRUE,0,INDEX(Data!$AM:$GG,MATCH($W39,Data!$AJ:$AJ,0),MATCH(Z$1&amp;"/"&amp;$A$2,Data!$AM$1:$GG$1,0)))</f>
        <v>0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1"/>
        <v>0</v>
      </c>
      <c r="AD39" s="237">
        <f t="shared" ca="1" si="12"/>
        <v>0</v>
      </c>
      <c r="AE39" s="237">
        <f t="shared" ca="1" si="12"/>
        <v>0</v>
      </c>
      <c r="AF39" s="237">
        <f t="shared" ca="1" si="12"/>
        <v>1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1"/>
        <v/>
      </c>
      <c r="AK39" s="237" t="str">
        <f t="shared" ca="1" si="34"/>
        <v/>
      </c>
      <c r="AL39" s="237" t="str">
        <f t="shared" ca="1" si="7"/>
        <v/>
      </c>
      <c r="AM39" s="237" t="str">
        <f t="shared" ca="1" si="35"/>
        <v>/R1</v>
      </c>
      <c r="AN39" s="237" t="str">
        <f t="shared" ca="1" si="36"/>
        <v/>
      </c>
      <c r="AO39" s="237" t="str">
        <f t="shared" ca="1" si="37"/>
        <v/>
      </c>
      <c r="AP39" s="237" t="str">
        <f t="shared" ca="1" si="32"/>
        <v/>
      </c>
      <c r="AQ39" s="237" t="str">
        <f t="shared" ca="1" si="30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>
        <f>INDEX(Data!AL:AL,MATCH(W39,Data!AJ:AJ,0))</f>
        <v>4</v>
      </c>
      <c r="AT39" s="228" t="str">
        <f>MID(INDEX(Data!A:A,MATCH(W39,Data!AJ:AJ,0)),2,5)</f>
        <v>4</v>
      </c>
      <c r="AU39" s="228" t="str">
        <f>INDEX(Data!AK:AK,MATCH(W39,Data!AJ:AJ,0))</f>
        <v>w</v>
      </c>
      <c r="AV39" s="228" t="str">
        <f t="shared" ca="1" si="33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0" t="str">
        <f t="shared" ca="1" si="29"/>
        <v/>
      </c>
      <c r="B40" s="291"/>
      <c r="C40" s="292"/>
      <c r="D40" s="338" t="str">
        <f t="shared" ca="1" si="27"/>
        <v/>
      </c>
      <c r="E40" s="339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3"/>
      <c r="W40" s="237" t="str">
        <f>Data!AJ120</f>
        <v>Robert Groissboeck</v>
      </c>
      <c r="X40" s="239">
        <f>IF(ISERROR(INDEX(Data!$AM:$GG,MATCH($W40,Data!$AJ:$AJ,0),MATCH(X$1&amp;"/"&amp;$A$2,Data!$AM$1:$GG$1,0)))=TRUE,0,INDEX(Data!$AM:$GG,MATCH($W40,Data!$AJ:$AJ,0),MATCH(X$1&amp;"/"&amp;$A$2,Data!$AM$1:$GG$1,0)))</f>
        <v>4</v>
      </c>
      <c r="Y40" s="239">
        <f>IF(ISERROR(INDEX(Data!$AM:$GG,MATCH($W40,Data!$AJ:$AJ,0),MATCH(Y$1&amp;"/"&amp;$A$2,Data!$AM$1:$GG$1,0)))=TRUE,0,INDEX(Data!$AM:$GG,MATCH($W40,Data!$AJ:$AJ,0),MATCH(Y$1&amp;"/"&amp;$A$2,Data!$AM$1:$GG$1,0)))</f>
        <v>0</v>
      </c>
      <c r="Z40" s="239">
        <f>IF(ISERROR(INDEX(Data!$AM:$GG,MATCH($W40,Data!$AJ:$AJ,0),MATCH(Z$1&amp;"/"&amp;$A$2,Data!$AM$1:$GG$1,0)))=TRUE,0,INDEX(Data!$AM:$GG,MATCH($W40,Data!$AJ:$AJ,0),MATCH(Z$1&amp;"/"&amp;$A$2,Data!$AM$1:$GG$1,0)))</f>
        <v>0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1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1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1"/>
        <v/>
      </c>
      <c r="AK40" s="237" t="str">
        <f t="shared" ca="1" si="34"/>
        <v/>
      </c>
      <c r="AL40" s="237" t="str">
        <f t="shared" ca="1" si="7"/>
        <v/>
      </c>
      <c r="AM40" s="237" t="str">
        <f t="shared" ca="1" si="35"/>
        <v>/R1</v>
      </c>
      <c r="AN40" s="237" t="str">
        <f t="shared" ca="1" si="36"/>
        <v/>
      </c>
      <c r="AO40" s="237" t="str">
        <f t="shared" ca="1" si="37"/>
        <v/>
      </c>
      <c r="AP40" s="237" t="str">
        <f t="shared" ca="1" si="32"/>
        <v/>
      </c>
      <c r="AQ40" s="237" t="str">
        <f t="shared" ca="1" si="30"/>
        <v/>
      </c>
      <c r="AR40" s="228" t="str">
        <f ca="1">IF(OFFSET($AB40,0,MATCH(A$17,AC$1:AI$1,0))=0,"",OFFSET($AB40,0,MATCH(A$17,AC$1:AI$1,0))&amp;" / "&amp;W40 &amp;" ("&amp;INDEX(Data!AL:AL,MATCH(W40,Data!AJ:AJ,0))&amp;")")</f>
        <v/>
      </c>
      <c r="AS40" s="228">
        <f>INDEX(Data!AL:AL,MATCH(W40,Data!AJ:AJ,0))</f>
        <v>34</v>
      </c>
      <c r="AT40" s="228" t="str">
        <f>MID(INDEX(Data!A:A,MATCH(W40,Data!AJ:AJ,0)),2,5)</f>
        <v>34</v>
      </c>
      <c r="AU40" s="228" t="str">
        <f>INDEX(Data!AK:AK,MATCH(W40,Data!AJ:AJ,0))</f>
        <v>m</v>
      </c>
      <c r="AV40" s="228" t="str">
        <f t="shared" ca="1" si="33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0" t="str">
        <f t="shared" ca="1" si="29"/>
        <v/>
      </c>
      <c r="B41" s="291"/>
      <c r="C41" s="292"/>
      <c r="D41" s="338" t="str">
        <f t="shared" ca="1" si="27"/>
        <v/>
      </c>
      <c r="E41" s="339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3"/>
      <c r="W41" s="237" t="str">
        <f>Data!AJ121</f>
        <v>Irmgard Derschmidt</v>
      </c>
      <c r="X41" s="239">
        <f>IF(ISERROR(INDEX(Data!$AM:$GG,MATCH($W41,Data!$AJ:$AJ,0),MATCH(X$1&amp;"/"&amp;$A$2,Data!$AM$1:$GG$1,0)))=TRUE,0,INDEX(Data!$AM:$GG,MATCH($W41,Data!$AJ:$AJ,0),MATCH(X$1&amp;"/"&amp;$A$2,Data!$AM$1:$GG$1,0)))</f>
        <v>4</v>
      </c>
      <c r="Y41" s="239">
        <f>IF(ISERROR(INDEX(Data!$AM:$GG,MATCH($W41,Data!$AJ:$AJ,0),MATCH(Y$1&amp;"/"&amp;$A$2,Data!$AM$1:$GG$1,0)))=TRUE,0,INDEX(Data!$AM:$GG,MATCH($W41,Data!$AJ:$AJ,0),MATCH(Y$1&amp;"/"&amp;$A$2,Data!$AM$1:$GG$1,0)))</f>
        <v>0</v>
      </c>
      <c r="Z41" s="239">
        <f>IF(ISERROR(INDEX(Data!$AM:$GG,MATCH($W41,Data!$AJ:$AJ,0),MATCH(Z$1&amp;"/"&amp;$A$2,Data!$AM$1:$GG$1,0)))=TRUE,0,INDEX(Data!$AM:$GG,MATCH($W41,Data!$AJ:$AJ,0),MATCH(Z$1&amp;"/"&amp;$A$2,Data!$AM$1:$GG$1,0)))</f>
        <v>0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1"/>
        <v>0</v>
      </c>
      <c r="AD41" s="237">
        <f t="shared" ref="AD41:AH82" ca="1" si="38">COUNTIF($X41:$AB41,"="&amp;AD$2)</f>
        <v>0</v>
      </c>
      <c r="AE41" s="237">
        <f t="shared" ca="1" si="38"/>
        <v>0</v>
      </c>
      <c r="AF41" s="237">
        <f t="shared" ca="1" si="38"/>
        <v>1</v>
      </c>
      <c r="AG41" s="237">
        <f t="shared" ca="1" si="38"/>
        <v>0</v>
      </c>
      <c r="AH41" s="237">
        <f t="shared" ca="1" si="38"/>
        <v>0</v>
      </c>
      <c r="AI41" s="237">
        <f t="shared" ca="1" si="13"/>
        <v>0</v>
      </c>
      <c r="AJ41" s="237" t="str">
        <f t="shared" ca="1" si="31"/>
        <v/>
      </c>
      <c r="AK41" s="237" t="str">
        <f t="shared" ca="1" si="34"/>
        <v/>
      </c>
      <c r="AL41" s="237" t="str">
        <f t="shared" ca="1" si="7"/>
        <v/>
      </c>
      <c r="AM41" s="237" t="str">
        <f t="shared" ca="1" si="35"/>
        <v>/R1</v>
      </c>
      <c r="AN41" s="237" t="str">
        <f t="shared" ca="1" si="36"/>
        <v/>
      </c>
      <c r="AO41" s="237" t="str">
        <f t="shared" ca="1" si="37"/>
        <v/>
      </c>
      <c r="AP41" s="237" t="str">
        <f t="shared" ca="1" si="32"/>
        <v/>
      </c>
      <c r="AQ41" s="237" t="str">
        <f t="shared" ca="1" si="30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>
        <f>INDEX(Data!AL:AL,MATCH(W41,Data!AJ:AJ,0))</f>
        <v>5</v>
      </c>
      <c r="AT41" s="228" t="str">
        <f>MID(INDEX(Data!A:A,MATCH(W41,Data!AJ:AJ,0)),2,5)</f>
        <v>5</v>
      </c>
      <c r="AU41" s="228" t="str">
        <f>INDEX(Data!AK:AK,MATCH(W41,Data!AJ:AJ,0))</f>
        <v>w</v>
      </c>
      <c r="AV41" s="228" t="str">
        <f t="shared" ca="1" si="33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0" t="str">
        <f t="shared" ca="1" si="29"/>
        <v/>
      </c>
      <c r="B42" s="291"/>
      <c r="C42" s="292"/>
      <c r="D42" s="338" t="str">
        <f t="shared" ca="1" si="27"/>
        <v/>
      </c>
      <c r="E42" s="339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3"/>
      <c r="W42" s="237" t="str">
        <f>Data!AJ122</f>
        <v>Isa Priester</v>
      </c>
      <c r="X42" s="239">
        <f>IF(ISERROR(INDEX(Data!$AM:$GG,MATCH($W42,Data!$AJ:$AJ,0),MATCH(X$1&amp;"/"&amp;$A$2,Data!$AM$1:$GG$1,0)))=TRUE,0,INDEX(Data!$AM:$GG,MATCH($W42,Data!$AJ:$AJ,0),MATCH(X$1&amp;"/"&amp;$A$2,Data!$AM$1:$GG$1,0)))</f>
        <v>3</v>
      </c>
      <c r="Y42" s="239">
        <f>IF(ISERROR(INDEX(Data!$AM:$GG,MATCH($W42,Data!$AJ:$AJ,0),MATCH(Y$1&amp;"/"&amp;$A$2,Data!$AM$1:$GG$1,0)))=TRUE,0,INDEX(Data!$AM:$GG,MATCH($W42,Data!$AJ:$AJ,0),MATCH(Y$1&amp;"/"&amp;$A$2,Data!$AM$1:$GG$1,0)))</f>
        <v>0</v>
      </c>
      <c r="Z42" s="239">
        <f>IF(ISERROR(INDEX(Data!$AM:$GG,MATCH($W42,Data!$AJ:$AJ,0),MATCH(Z$1&amp;"/"&amp;$A$2,Data!$AM$1:$GG$1,0)))=TRUE,0,INDEX(Data!$AM:$GG,MATCH($W42,Data!$AJ:$AJ,0),MATCH(Z$1&amp;"/"&amp;$A$2,Data!$AM$1:$GG$1,0)))</f>
        <v>0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1"/>
        <v>0</v>
      </c>
      <c r="AD42" s="237">
        <f t="shared" ca="1" si="38"/>
        <v>0</v>
      </c>
      <c r="AE42" s="237">
        <f t="shared" ca="1" si="38"/>
        <v>1</v>
      </c>
      <c r="AF42" s="237">
        <f t="shared" ca="1" si="38"/>
        <v>0</v>
      </c>
      <c r="AG42" s="237">
        <f t="shared" ca="1" si="38"/>
        <v>0</v>
      </c>
      <c r="AH42" s="237">
        <f t="shared" ca="1" si="38"/>
        <v>0</v>
      </c>
      <c r="AI42" s="237">
        <f t="shared" ca="1" si="13"/>
        <v>0</v>
      </c>
      <c r="AJ42" s="237" t="str">
        <f t="shared" ca="1" si="31"/>
        <v/>
      </c>
      <c r="AK42" s="237" t="str">
        <f t="shared" ca="1" si="34"/>
        <v/>
      </c>
      <c r="AL42" s="237" t="str">
        <f t="shared" ca="1" si="7"/>
        <v>/R1</v>
      </c>
      <c r="AM42" s="237" t="str">
        <f t="shared" ca="1" si="35"/>
        <v/>
      </c>
      <c r="AN42" s="237" t="str">
        <f t="shared" ca="1" si="36"/>
        <v/>
      </c>
      <c r="AO42" s="237" t="str">
        <f t="shared" ca="1" si="37"/>
        <v/>
      </c>
      <c r="AP42" s="237" t="str">
        <f t="shared" ca="1" si="32"/>
        <v/>
      </c>
      <c r="AQ42" s="237" t="str">
        <f t="shared" ca="1" si="30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>
        <f>INDEX(Data!AL:AL,MATCH(W42,Data!AJ:AJ,0))</f>
        <v>6</v>
      </c>
      <c r="AT42" s="228" t="str">
        <f>MID(INDEX(Data!A:A,MATCH(W42,Data!AJ:AJ,0)),2,5)</f>
        <v>6</v>
      </c>
      <c r="AU42" s="228" t="str">
        <f>INDEX(Data!AK:AK,MATCH(W42,Data!AJ:AJ,0))</f>
        <v>w</v>
      </c>
      <c r="AV42" s="228" t="str">
        <f t="shared" ca="1" si="33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0" t="str">
        <f t="shared" ca="1" si="29"/>
        <v/>
      </c>
      <c r="B43" s="291"/>
      <c r="C43" s="292"/>
      <c r="D43" s="338" t="str">
        <f t="shared" ca="1" si="27"/>
        <v/>
      </c>
      <c r="E43" s="339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3"/>
      <c r="W43" s="237" t="str">
        <f>Data!AJ123</f>
        <v>Richard Fasching</v>
      </c>
      <c r="X43" s="239">
        <f>IF(ISERROR(INDEX(Data!$AM:$GG,MATCH($W43,Data!$AJ:$AJ,0),MATCH(X$1&amp;"/"&amp;$A$2,Data!$AM$1:$GG$1,0)))=TRUE,0,INDEX(Data!$AM:$GG,MATCH($W43,Data!$AJ:$AJ,0),MATCH(X$1&amp;"/"&amp;$A$2,Data!$AM$1:$GG$1,0)))</f>
        <v>4</v>
      </c>
      <c r="Y43" s="239">
        <f>IF(ISERROR(INDEX(Data!$AM:$GG,MATCH($W43,Data!$AJ:$AJ,0),MATCH(Y$1&amp;"/"&amp;$A$2,Data!$AM$1:$GG$1,0)))=TRUE,0,INDEX(Data!$AM:$GG,MATCH($W43,Data!$AJ:$AJ,0),MATCH(Y$1&amp;"/"&amp;$A$2,Data!$AM$1:$GG$1,0)))</f>
        <v>0</v>
      </c>
      <c r="Z43" s="239">
        <f>IF(ISERROR(INDEX(Data!$AM:$GG,MATCH($W43,Data!$AJ:$AJ,0),MATCH(Z$1&amp;"/"&amp;$A$2,Data!$AM$1:$GG$1,0)))=TRUE,0,INDEX(Data!$AM:$GG,MATCH($W43,Data!$AJ:$AJ,0),MATCH(Z$1&amp;"/"&amp;$A$2,Data!$AM$1:$GG$1,0)))</f>
        <v>0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1"/>
        <v>0</v>
      </c>
      <c r="AD43" s="237">
        <f t="shared" ca="1" si="38"/>
        <v>0</v>
      </c>
      <c r="AE43" s="237">
        <f t="shared" ca="1" si="38"/>
        <v>0</v>
      </c>
      <c r="AF43" s="237">
        <f t="shared" ca="1" si="38"/>
        <v>1</v>
      </c>
      <c r="AG43" s="237">
        <f t="shared" ca="1" si="38"/>
        <v>0</v>
      </c>
      <c r="AH43" s="237">
        <f t="shared" ca="1" si="38"/>
        <v>0</v>
      </c>
      <c r="AI43" s="237">
        <f t="shared" ca="1" si="13"/>
        <v>0</v>
      </c>
      <c r="AJ43" s="237" t="str">
        <f t="shared" ca="1" si="31"/>
        <v/>
      </c>
      <c r="AK43" s="237" t="str">
        <f t="shared" ca="1" si="34"/>
        <v/>
      </c>
      <c r="AL43" s="237" t="str">
        <f t="shared" ca="1" si="7"/>
        <v/>
      </c>
      <c r="AM43" s="237" t="str">
        <f t="shared" ca="1" si="35"/>
        <v>/R1</v>
      </c>
      <c r="AN43" s="237" t="str">
        <f t="shared" ca="1" si="36"/>
        <v/>
      </c>
      <c r="AO43" s="237" t="str">
        <f t="shared" ca="1" si="37"/>
        <v/>
      </c>
      <c r="AP43" s="237" t="str">
        <f t="shared" ca="1" si="32"/>
        <v/>
      </c>
      <c r="AQ43" s="237" t="str">
        <f t="shared" ca="1" si="30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>
        <f>INDEX(Data!AL:AL,MATCH(W43,Data!AJ:AJ,0))</f>
        <v>35</v>
      </c>
      <c r="AT43" s="228" t="str">
        <f>MID(INDEX(Data!A:A,MATCH(W43,Data!AJ:AJ,0)),2,5)</f>
        <v>35</v>
      </c>
      <c r="AU43" s="228" t="str">
        <f>INDEX(Data!AK:AK,MATCH(W43,Data!AJ:AJ,0))</f>
        <v>m</v>
      </c>
      <c r="AV43" s="228" t="str">
        <f t="shared" ca="1" si="33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0" t="str">
        <f t="shared" ca="1" si="29"/>
        <v/>
      </c>
      <c r="B44" s="291"/>
      <c r="C44" s="292"/>
      <c r="D44" s="338" t="str">
        <f t="shared" ca="1" si="27"/>
        <v/>
      </c>
      <c r="E44" s="339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3"/>
      <c r="W44" s="237" t="str">
        <f>Data!AJ124</f>
        <v>Johannes Nepp</v>
      </c>
      <c r="X44" s="239">
        <f>IF(ISERROR(INDEX(Data!$AM:$GG,MATCH($W44,Data!$AJ:$AJ,0),MATCH(X$1&amp;"/"&amp;$A$2,Data!$AM$1:$GG$1,0)))=TRUE,0,INDEX(Data!$AM:$GG,MATCH($W44,Data!$AJ:$AJ,0),MATCH(X$1&amp;"/"&amp;$A$2,Data!$AM$1:$GG$1,0)))</f>
        <v>3</v>
      </c>
      <c r="Y44" s="239">
        <f>IF(ISERROR(INDEX(Data!$AM:$GG,MATCH($W44,Data!$AJ:$AJ,0),MATCH(Y$1&amp;"/"&amp;$A$2,Data!$AM$1:$GG$1,0)))=TRUE,0,INDEX(Data!$AM:$GG,MATCH($W44,Data!$AJ:$AJ,0),MATCH(Y$1&amp;"/"&amp;$A$2,Data!$AM$1:$GG$1,0)))</f>
        <v>0</v>
      </c>
      <c r="Z44" s="239">
        <f>IF(ISERROR(INDEX(Data!$AM:$GG,MATCH($W44,Data!$AJ:$AJ,0),MATCH(Z$1&amp;"/"&amp;$A$2,Data!$AM$1:$GG$1,0)))=TRUE,0,INDEX(Data!$AM:$GG,MATCH($W44,Data!$AJ:$AJ,0),MATCH(Z$1&amp;"/"&amp;$A$2,Data!$AM$1:$GG$1,0)))</f>
        <v>0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1"/>
        <v>0</v>
      </c>
      <c r="AD44" s="237">
        <f t="shared" ca="1" si="38"/>
        <v>0</v>
      </c>
      <c r="AE44" s="237">
        <f t="shared" ca="1" si="38"/>
        <v>1</v>
      </c>
      <c r="AF44" s="237">
        <f t="shared" ca="1" si="38"/>
        <v>0</v>
      </c>
      <c r="AG44" s="237">
        <f t="shared" ca="1" si="38"/>
        <v>0</v>
      </c>
      <c r="AH44" s="237">
        <f t="shared" ca="1" si="38"/>
        <v>0</v>
      </c>
      <c r="AI44" s="237">
        <f t="shared" ca="1" si="13"/>
        <v>0</v>
      </c>
      <c r="AJ44" s="237" t="str">
        <f t="shared" ca="1" si="31"/>
        <v/>
      </c>
      <c r="AK44" s="237" t="str">
        <f t="shared" ca="1" si="34"/>
        <v/>
      </c>
      <c r="AL44" s="237" t="str">
        <f t="shared" ca="1" si="7"/>
        <v>/R1</v>
      </c>
      <c r="AM44" s="237" t="str">
        <f t="shared" ca="1" si="35"/>
        <v/>
      </c>
      <c r="AN44" s="237" t="str">
        <f t="shared" ca="1" si="36"/>
        <v/>
      </c>
      <c r="AO44" s="237" t="str">
        <f t="shared" ca="1" si="37"/>
        <v/>
      </c>
      <c r="AP44" s="237" t="str">
        <f t="shared" ca="1" si="32"/>
        <v/>
      </c>
      <c r="AQ44" s="237" t="str">
        <f t="shared" ca="1" si="30"/>
        <v/>
      </c>
      <c r="AR44" s="228" t="str">
        <f ca="1">IF(OFFSET($AB44,0,MATCH(A$17,AC$1:AI$1,0))=0,"",OFFSET($AB44,0,MATCH(A$17,AC$1:AI$1,0))&amp;" / "&amp;W44 &amp;" ("&amp;INDEX(Data!AL:AL,MATCH(W44,Data!AJ:AJ,0))&amp;")")</f>
        <v/>
      </c>
      <c r="AS44" s="228">
        <f>INDEX(Data!AL:AL,MATCH(W44,Data!AJ:AJ,0))</f>
        <v>35</v>
      </c>
      <c r="AT44" s="228" t="str">
        <f>MID(INDEX(Data!A:A,MATCH(W44,Data!AJ:AJ,0)),2,5)</f>
        <v>36</v>
      </c>
      <c r="AU44" s="228" t="str">
        <f>INDEX(Data!AK:AK,MATCH(W44,Data!AJ:AJ,0))</f>
        <v>m</v>
      </c>
      <c r="AV44" s="228" t="str">
        <f t="shared" ca="1" si="33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0" t="str">
        <f t="shared" ca="1" si="29"/>
        <v/>
      </c>
      <c r="B45" s="291"/>
      <c r="C45" s="292"/>
      <c r="D45" s="338" t="str">
        <f t="shared" ca="1" si="27"/>
        <v/>
      </c>
      <c r="E45" s="339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3"/>
      <c r="W45" s="237" t="str">
        <f>Data!AJ125</f>
        <v>Michaela Trimmel</v>
      </c>
      <c r="X45" s="239">
        <f>IF(ISERROR(INDEX(Data!$AM:$GG,MATCH($W45,Data!$AJ:$AJ,0),MATCH(X$1&amp;"/"&amp;$A$2,Data!$AM$1:$GG$1,0)))=TRUE,0,INDEX(Data!$AM:$GG,MATCH($W45,Data!$AJ:$AJ,0),MATCH(X$1&amp;"/"&amp;$A$2,Data!$AM$1:$GG$1,0)))</f>
        <v>5</v>
      </c>
      <c r="Y45" s="239">
        <f>IF(ISERROR(INDEX(Data!$AM:$GG,MATCH($W45,Data!$AJ:$AJ,0),MATCH(Y$1&amp;"/"&amp;$A$2,Data!$AM$1:$GG$1,0)))=TRUE,0,INDEX(Data!$AM:$GG,MATCH($W45,Data!$AJ:$AJ,0),MATCH(Y$1&amp;"/"&amp;$A$2,Data!$AM$1:$GG$1,0)))</f>
        <v>0</v>
      </c>
      <c r="Z45" s="239">
        <f>IF(ISERROR(INDEX(Data!$AM:$GG,MATCH($W45,Data!$AJ:$AJ,0),MATCH(Z$1&amp;"/"&amp;$A$2,Data!$AM$1:$GG$1,0)))=TRUE,0,INDEX(Data!$AM:$GG,MATCH($W45,Data!$AJ:$AJ,0),MATCH(Z$1&amp;"/"&amp;$A$2,Data!$AM$1:$GG$1,0)))</f>
        <v>0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1"/>
        <v>0</v>
      </c>
      <c r="AD45" s="237">
        <f t="shared" ca="1" si="38"/>
        <v>0</v>
      </c>
      <c r="AE45" s="237">
        <f t="shared" ca="1" si="38"/>
        <v>0</v>
      </c>
      <c r="AF45" s="237">
        <f t="shared" ca="1" si="38"/>
        <v>0</v>
      </c>
      <c r="AG45" s="237">
        <f t="shared" ca="1" si="38"/>
        <v>1</v>
      </c>
      <c r="AH45" s="237">
        <f t="shared" ca="1" si="38"/>
        <v>0</v>
      </c>
      <c r="AI45" s="237">
        <f t="shared" ca="1" si="13"/>
        <v>0</v>
      </c>
      <c r="AJ45" s="237" t="str">
        <f t="shared" ca="1" si="31"/>
        <v/>
      </c>
      <c r="AK45" s="237" t="str">
        <f t="shared" ca="1" si="34"/>
        <v/>
      </c>
      <c r="AL45" s="237" t="str">
        <f t="shared" ca="1" si="7"/>
        <v/>
      </c>
      <c r="AM45" s="237" t="str">
        <f t="shared" ca="1" si="35"/>
        <v/>
      </c>
      <c r="AN45" s="237" t="str">
        <f t="shared" ca="1" si="36"/>
        <v>/R1</v>
      </c>
      <c r="AO45" s="237" t="str">
        <f t="shared" ca="1" si="37"/>
        <v/>
      </c>
      <c r="AP45" s="237" t="str">
        <f t="shared" ca="1" si="32"/>
        <v/>
      </c>
      <c r="AQ45" s="237" t="str">
        <f t="shared" ca="1" si="30"/>
        <v/>
      </c>
      <c r="AR45" s="228" t="str">
        <f ca="1">IF(OFFSET($AB45,0,MATCH(A$17,AC$1:AI$1,0))=0,"",OFFSET($AB45,0,MATCH(A$17,AC$1:AI$1,0))&amp;" / "&amp;W45 &amp;" ("&amp;INDEX(Data!AL:AL,MATCH(W45,Data!AJ:AJ,0))&amp;")")</f>
        <v/>
      </c>
      <c r="AS45" s="228">
        <f>INDEX(Data!AL:AL,MATCH(W45,Data!AJ:AJ,0))</f>
        <v>7</v>
      </c>
      <c r="AT45" s="228" t="str">
        <f>MID(INDEX(Data!A:A,MATCH(W45,Data!AJ:AJ,0)),2,5)</f>
        <v>7</v>
      </c>
      <c r="AU45" s="228" t="str">
        <f>INDEX(Data!AK:AK,MATCH(W45,Data!AJ:AJ,0))</f>
        <v>w</v>
      </c>
      <c r="AV45" s="228" t="str">
        <f t="shared" ca="1" si="33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0" t="str">
        <f t="shared" ca="1" si="29"/>
        <v/>
      </c>
      <c r="B46" s="291"/>
      <c r="C46" s="292"/>
      <c r="D46" s="338" t="str">
        <f t="shared" ca="1" si="27"/>
        <v/>
      </c>
      <c r="E46" s="339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3"/>
      <c r="W46" s="237" t="str">
        <f>Data!AJ126</f>
        <v>Peter Janda</v>
      </c>
      <c r="X46" s="239">
        <f>IF(ISERROR(INDEX(Data!$AM:$GG,MATCH($W46,Data!$AJ:$AJ,0),MATCH(X$1&amp;"/"&amp;$A$2,Data!$AM$1:$GG$1,0)))=TRUE,0,INDEX(Data!$AM:$GG,MATCH($W46,Data!$AJ:$AJ,0),MATCH(X$1&amp;"/"&amp;$A$2,Data!$AM$1:$GG$1,0)))</f>
        <v>5</v>
      </c>
      <c r="Y46" s="239">
        <f>IF(ISERROR(INDEX(Data!$AM:$GG,MATCH($W46,Data!$AJ:$AJ,0),MATCH(Y$1&amp;"/"&amp;$A$2,Data!$AM$1:$GG$1,0)))=TRUE,0,INDEX(Data!$AM:$GG,MATCH($W46,Data!$AJ:$AJ,0),MATCH(Y$1&amp;"/"&amp;$A$2,Data!$AM$1:$GG$1,0)))</f>
        <v>0</v>
      </c>
      <c r="Z46" s="239">
        <f>IF(ISERROR(INDEX(Data!$AM:$GG,MATCH($W46,Data!$AJ:$AJ,0),MATCH(Z$1&amp;"/"&amp;$A$2,Data!$AM$1:$GG$1,0)))=TRUE,0,INDEX(Data!$AM:$GG,MATCH($W46,Data!$AJ:$AJ,0),MATCH(Z$1&amp;"/"&amp;$A$2,Data!$AM$1:$GG$1,0)))</f>
        <v>0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1"/>
        <v>0</v>
      </c>
      <c r="AD46" s="237">
        <f t="shared" ca="1" si="38"/>
        <v>0</v>
      </c>
      <c r="AE46" s="237">
        <f t="shared" ca="1" si="38"/>
        <v>0</v>
      </c>
      <c r="AF46" s="237">
        <f t="shared" ca="1" si="38"/>
        <v>0</v>
      </c>
      <c r="AG46" s="237">
        <f t="shared" ca="1" si="38"/>
        <v>1</v>
      </c>
      <c r="AH46" s="237">
        <f t="shared" ca="1" si="38"/>
        <v>0</v>
      </c>
      <c r="AI46" s="237">
        <f t="shared" ca="1" si="13"/>
        <v>0</v>
      </c>
      <c r="AJ46" s="237" t="str">
        <f t="shared" ca="1" si="31"/>
        <v/>
      </c>
      <c r="AK46" s="237" t="str">
        <f t="shared" ca="1" si="34"/>
        <v/>
      </c>
      <c r="AL46" s="237" t="str">
        <f t="shared" ca="1" si="7"/>
        <v/>
      </c>
      <c r="AM46" s="237" t="str">
        <f t="shared" ca="1" si="35"/>
        <v/>
      </c>
      <c r="AN46" s="237" t="str">
        <f t="shared" ca="1" si="36"/>
        <v>/R1</v>
      </c>
      <c r="AO46" s="237" t="str">
        <f t="shared" ca="1" si="37"/>
        <v/>
      </c>
      <c r="AP46" s="237" t="str">
        <f t="shared" ca="1" si="32"/>
        <v/>
      </c>
      <c r="AQ46" s="237" t="str">
        <f t="shared" ca="1" si="30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 t="str">
        <f>INDEX(Data!AL:AL,MATCH(W46,Data!AJ:AJ,0))</f>
        <v>NF</v>
      </c>
      <c r="AT46" s="228" t="str">
        <f>MID(INDEX(Data!A:A,MATCH(W46,Data!AJ:AJ,0)),2,5)</f>
        <v>NF0</v>
      </c>
      <c r="AU46" s="228" t="str">
        <f>INDEX(Data!AK:AK,MATCH(W46,Data!AJ:AJ,0))</f>
        <v>m</v>
      </c>
      <c r="AV46" s="228" t="str">
        <f t="shared" ca="1" si="33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0" t="str">
        <f t="shared" ca="1" si="29"/>
        <v/>
      </c>
      <c r="B47" s="291"/>
      <c r="C47" s="292"/>
      <c r="D47" s="338" t="str">
        <f t="shared" ca="1" si="27"/>
        <v/>
      </c>
      <c r="E47" s="339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3"/>
      <c r="W47" s="237" t="str">
        <f>Data!AJ127</f>
        <v>Sebastian Sattler</v>
      </c>
      <c r="X47" s="239">
        <f>IF(ISERROR(INDEX(Data!$AM:$GG,MATCH($W47,Data!$AJ:$AJ,0),MATCH(X$1&amp;"/"&amp;$A$2,Data!$AM$1:$GG$1,0)))=TRUE,0,INDEX(Data!$AM:$GG,MATCH($W47,Data!$AJ:$AJ,0),MATCH(X$1&amp;"/"&amp;$A$2,Data!$AM$1:$GG$1,0)))</f>
        <v>5</v>
      </c>
      <c r="Y47" s="239">
        <f>IF(ISERROR(INDEX(Data!$AM:$GG,MATCH($W47,Data!$AJ:$AJ,0),MATCH(Y$1&amp;"/"&amp;$A$2,Data!$AM$1:$GG$1,0)))=TRUE,0,INDEX(Data!$AM:$GG,MATCH($W47,Data!$AJ:$AJ,0),MATCH(Y$1&amp;"/"&amp;$A$2,Data!$AM$1:$GG$1,0)))</f>
        <v>0</v>
      </c>
      <c r="Z47" s="239">
        <f>IF(ISERROR(INDEX(Data!$AM:$GG,MATCH($W47,Data!$AJ:$AJ,0),MATCH(Z$1&amp;"/"&amp;$A$2,Data!$AM$1:$GG$1,0)))=TRUE,0,INDEX(Data!$AM:$GG,MATCH($W47,Data!$AJ:$AJ,0),MATCH(Z$1&amp;"/"&amp;$A$2,Data!$AM$1:$GG$1,0)))</f>
        <v>0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1"/>
        <v>0</v>
      </c>
      <c r="AD47" s="237">
        <f t="shared" ca="1" si="38"/>
        <v>0</v>
      </c>
      <c r="AE47" s="237">
        <f t="shared" ca="1" si="38"/>
        <v>0</v>
      </c>
      <c r="AF47" s="237">
        <f t="shared" ca="1" si="38"/>
        <v>0</v>
      </c>
      <c r="AG47" s="237">
        <f t="shared" ca="1" si="38"/>
        <v>1</v>
      </c>
      <c r="AH47" s="237">
        <f t="shared" ca="1" si="38"/>
        <v>0</v>
      </c>
      <c r="AI47" s="237">
        <f t="shared" ca="1" si="13"/>
        <v>0</v>
      </c>
      <c r="AJ47" s="237" t="str">
        <f t="shared" ca="1" si="31"/>
        <v/>
      </c>
      <c r="AK47" s="237" t="str">
        <f t="shared" ca="1" si="34"/>
        <v/>
      </c>
      <c r="AL47" s="237" t="str">
        <f t="shared" ca="1" si="7"/>
        <v/>
      </c>
      <c r="AM47" s="237" t="str">
        <f t="shared" ca="1" si="35"/>
        <v/>
      </c>
      <c r="AN47" s="237" t="str">
        <f t="shared" ca="1" si="36"/>
        <v>/R1</v>
      </c>
      <c r="AO47" s="237" t="str">
        <f t="shared" ca="1" si="37"/>
        <v/>
      </c>
      <c r="AP47" s="237" t="str">
        <f t="shared" ca="1" si="32"/>
        <v/>
      </c>
      <c r="AQ47" s="237" t="str">
        <f t="shared" ca="1" si="30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 t="str">
        <f>INDEX(Data!AL:AL,MATCH(W47,Data!AJ:AJ,0))</f>
        <v>NF</v>
      </c>
      <c r="AT47" s="228" t="str">
        <f>MID(INDEX(Data!A:A,MATCH(W47,Data!AJ:AJ,0)),2,5)</f>
        <v>NF1</v>
      </c>
      <c r="AU47" s="228" t="str">
        <f>INDEX(Data!AK:AK,MATCH(W47,Data!AJ:AJ,0))</f>
        <v>m</v>
      </c>
      <c r="AV47" s="228" t="str">
        <f t="shared" ca="1" si="33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0" t="str">
        <f t="shared" ca="1" si="29"/>
        <v/>
      </c>
      <c r="B48" s="291"/>
      <c r="C48" s="292"/>
      <c r="D48" s="338" t="str">
        <f t="shared" ca="1" si="27"/>
        <v/>
      </c>
      <c r="E48" s="339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3"/>
      <c r="W48" s="237" t="str">
        <f>Data!AJ128</f>
        <v>Alexander Datzinger</v>
      </c>
      <c r="X48" s="239">
        <f>IF(ISERROR(INDEX(Data!$AM:$GG,MATCH($W48,Data!$AJ:$AJ,0),MATCH(X$1&amp;"/"&amp;$A$2,Data!$AM$1:$GG$1,0)))=TRUE,0,INDEX(Data!$AM:$GG,MATCH($W48,Data!$AJ:$AJ,0),MATCH(X$1&amp;"/"&amp;$A$2,Data!$AM$1:$GG$1,0)))</f>
        <v>5</v>
      </c>
      <c r="Y48" s="239">
        <f>IF(ISERROR(INDEX(Data!$AM:$GG,MATCH($W48,Data!$AJ:$AJ,0),MATCH(Y$1&amp;"/"&amp;$A$2,Data!$AM$1:$GG$1,0)))=TRUE,0,INDEX(Data!$AM:$GG,MATCH($W48,Data!$AJ:$AJ,0),MATCH(Y$1&amp;"/"&amp;$A$2,Data!$AM$1:$GG$1,0)))</f>
        <v>0</v>
      </c>
      <c r="Z48" s="239">
        <f>IF(ISERROR(INDEX(Data!$AM:$GG,MATCH($W48,Data!$AJ:$AJ,0),MATCH(Z$1&amp;"/"&amp;$A$2,Data!$AM$1:$GG$1,0)))=TRUE,0,INDEX(Data!$AM:$GG,MATCH($W48,Data!$AJ:$AJ,0),MATCH(Z$1&amp;"/"&amp;$A$2,Data!$AM$1:$GG$1,0)))</f>
        <v>0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1"/>
        <v>0</v>
      </c>
      <c r="AD48" s="237">
        <f t="shared" ca="1" si="38"/>
        <v>0</v>
      </c>
      <c r="AE48" s="237">
        <f t="shared" ca="1" si="38"/>
        <v>0</v>
      </c>
      <c r="AF48" s="237">
        <f t="shared" ca="1" si="38"/>
        <v>0</v>
      </c>
      <c r="AG48" s="237">
        <f t="shared" ca="1" si="38"/>
        <v>1</v>
      </c>
      <c r="AH48" s="237">
        <f t="shared" ca="1" si="38"/>
        <v>0</v>
      </c>
      <c r="AI48" s="237">
        <f t="shared" ca="1" si="13"/>
        <v>0</v>
      </c>
      <c r="AJ48" s="237" t="str">
        <f t="shared" ca="1" si="31"/>
        <v/>
      </c>
      <c r="AK48" s="237" t="str">
        <f t="shared" ca="1" si="34"/>
        <v/>
      </c>
      <c r="AL48" s="237" t="str">
        <f t="shared" ca="1" si="7"/>
        <v/>
      </c>
      <c r="AM48" s="237" t="str">
        <f t="shared" ca="1" si="35"/>
        <v/>
      </c>
      <c r="AN48" s="237" t="str">
        <f t="shared" ca="1" si="36"/>
        <v>/R1</v>
      </c>
      <c r="AO48" s="237" t="str">
        <f t="shared" ca="1" si="37"/>
        <v/>
      </c>
      <c r="AP48" s="237" t="str">
        <f t="shared" ca="1" si="32"/>
        <v/>
      </c>
      <c r="AQ48" s="237" t="str">
        <f t="shared" ca="1" si="30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 t="str">
        <f>INDEX(Data!AL:AL,MATCH(W48,Data!AJ:AJ,0))</f>
        <v>NF</v>
      </c>
      <c r="AT48" s="228" t="str">
        <f>MID(INDEX(Data!A:A,MATCH(W48,Data!AJ:AJ,0)),2,5)</f>
        <v>NF2</v>
      </c>
      <c r="AU48" s="228" t="str">
        <f>INDEX(Data!AK:AK,MATCH(W48,Data!AJ:AJ,0))</f>
        <v>m</v>
      </c>
      <c r="AV48" s="228" t="str">
        <f t="shared" ca="1" si="33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0" t="str">
        <f t="shared" ca="1" si="29"/>
        <v/>
      </c>
      <c r="B49" s="291"/>
      <c r="C49" s="292"/>
      <c r="D49" s="338" t="str">
        <f t="shared" ca="1" si="27"/>
        <v/>
      </c>
      <c r="E49" s="339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3"/>
      <c r="W49" s="237">
        <f>Data!AJ129</f>
        <v>0</v>
      </c>
      <c r="X49" s="239">
        <f>IF(ISERROR(INDEX(Data!$AM:$GG,MATCH($W49,Data!$AJ:$AJ,0),MATCH(X$1&amp;"/"&amp;$A$2,Data!$AM$1:$GG$1,0)))=TRUE,0,INDEX(Data!$AM:$GG,MATCH($W49,Data!$AJ:$AJ,0),MATCH(X$1&amp;"/"&amp;$A$2,Data!$AM$1:$GG$1,0)))</f>
        <v>0</v>
      </c>
      <c r="Y49" s="239">
        <f>IF(ISERROR(INDEX(Data!$AM:$GG,MATCH($W49,Data!$AJ:$AJ,0),MATCH(Y$1&amp;"/"&amp;$A$2,Data!$AM$1:$GG$1,0)))=TRUE,0,INDEX(Data!$AM:$GG,MATCH($W49,Data!$AJ:$AJ,0),MATCH(Y$1&amp;"/"&amp;$A$2,Data!$AM$1:$GG$1,0)))</f>
        <v>0</v>
      </c>
      <c r="Z49" s="239">
        <f>IF(ISERROR(INDEX(Data!$AM:$GG,MATCH($W49,Data!$AJ:$AJ,0),MATCH(Z$1&amp;"/"&amp;$A$2,Data!$AM$1:$GG$1,0)))=TRUE,0,INDEX(Data!$AM:$GG,MATCH($W49,Data!$AJ:$AJ,0),MATCH(Z$1&amp;"/"&amp;$A$2,Data!$AM$1:$GG$1,0)))</f>
        <v>0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1"/>
        <v>0</v>
      </c>
      <c r="AD49" s="237">
        <f t="shared" ca="1" si="38"/>
        <v>0</v>
      </c>
      <c r="AE49" s="237">
        <f t="shared" ca="1" si="38"/>
        <v>0</v>
      </c>
      <c r="AF49" s="237">
        <f t="shared" ca="1" si="38"/>
        <v>0</v>
      </c>
      <c r="AG49" s="237">
        <f t="shared" ca="1" si="38"/>
        <v>0</v>
      </c>
      <c r="AH49" s="237">
        <f t="shared" ca="1" si="38"/>
        <v>0</v>
      </c>
      <c r="AI49" s="237">
        <f t="shared" ca="1" si="13"/>
        <v>0</v>
      </c>
      <c r="AJ49" s="237" t="str">
        <f t="shared" ca="1" si="31"/>
        <v/>
      </c>
      <c r="AK49" s="237" t="str">
        <f t="shared" ca="1" si="34"/>
        <v/>
      </c>
      <c r="AL49" s="237" t="str">
        <f t="shared" ca="1" si="7"/>
        <v/>
      </c>
      <c r="AM49" s="237" t="str">
        <f t="shared" ca="1" si="35"/>
        <v/>
      </c>
      <c r="AN49" s="237" t="str">
        <f t="shared" ca="1" si="36"/>
        <v/>
      </c>
      <c r="AO49" s="237" t="str">
        <f t="shared" ca="1" si="37"/>
        <v/>
      </c>
      <c r="AP49" s="237" t="str">
        <f t="shared" ca="1" si="32"/>
        <v/>
      </c>
      <c r="AQ49" s="237" t="str">
        <f t="shared" ca="1" si="30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 t="e">
        <f>INDEX(Data!AL:AL,MATCH(W49,Data!AJ:AJ,0))</f>
        <v>#N/A</v>
      </c>
      <c r="AT49" s="228" t="e">
        <f>MID(INDEX(Data!A:A,MATCH(W49,Data!AJ:AJ,0)),2,5)</f>
        <v>#N/A</v>
      </c>
      <c r="AU49" s="228" t="e">
        <f>INDEX(Data!AK:AK,MATCH(W49,Data!AJ:AJ,0))</f>
        <v>#N/A</v>
      </c>
      <c r="AV49" s="228" t="str">
        <f t="shared" ca="1" si="33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0" t="str">
        <f t="shared" ca="1" si="29"/>
        <v/>
      </c>
      <c r="B50" s="291"/>
      <c r="C50" s="292"/>
      <c r="D50" s="338" t="str">
        <f t="shared" ca="1" si="27"/>
        <v/>
      </c>
      <c r="E50" s="339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3"/>
      <c r="W50" s="237">
        <f>Data!AJ130</f>
        <v>0</v>
      </c>
      <c r="X50" s="239">
        <f>IF(ISERROR(INDEX(Data!$AM:$GG,MATCH($W50,Data!$AJ:$AJ,0),MATCH(X$1&amp;"/"&amp;$A$2,Data!$AM$1:$GG$1,0)))=TRUE,0,INDEX(Data!$AM:$GG,MATCH($W50,Data!$AJ:$AJ,0),MATCH(X$1&amp;"/"&amp;$A$2,Data!$AM$1:$GG$1,0)))</f>
        <v>0</v>
      </c>
      <c r="Y50" s="239">
        <f>IF(ISERROR(INDEX(Data!$AM:$GG,MATCH($W50,Data!$AJ:$AJ,0),MATCH(Y$1&amp;"/"&amp;$A$2,Data!$AM$1:$GG$1,0)))=TRUE,0,INDEX(Data!$AM:$GG,MATCH($W50,Data!$AJ:$AJ,0),MATCH(Y$1&amp;"/"&amp;$A$2,Data!$AM$1:$GG$1,0)))</f>
        <v>0</v>
      </c>
      <c r="Z50" s="239">
        <f>IF(ISERROR(INDEX(Data!$AM:$GG,MATCH($W50,Data!$AJ:$AJ,0),MATCH(Z$1&amp;"/"&amp;$A$2,Data!$AM$1:$GG$1,0)))=TRUE,0,INDEX(Data!$AM:$GG,MATCH($W50,Data!$AJ:$AJ,0),MATCH(Z$1&amp;"/"&amp;$A$2,Data!$AM$1:$GG$1,0)))</f>
        <v>0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1"/>
        <v>0</v>
      </c>
      <c r="AD50" s="237">
        <f t="shared" ca="1" si="38"/>
        <v>0</v>
      </c>
      <c r="AE50" s="237">
        <f t="shared" ca="1" si="38"/>
        <v>0</v>
      </c>
      <c r="AF50" s="237">
        <f t="shared" ca="1" si="38"/>
        <v>0</v>
      </c>
      <c r="AG50" s="237">
        <f t="shared" ca="1" si="38"/>
        <v>0</v>
      </c>
      <c r="AH50" s="237">
        <f t="shared" ca="1" si="38"/>
        <v>0</v>
      </c>
      <c r="AI50" s="237">
        <f t="shared" ca="1" si="13"/>
        <v>0</v>
      </c>
      <c r="AJ50" s="237" t="str">
        <f t="shared" ca="1" si="31"/>
        <v/>
      </c>
      <c r="AK50" s="237" t="str">
        <f t="shared" ca="1" si="34"/>
        <v/>
      </c>
      <c r="AL50" s="237" t="str">
        <f t="shared" ca="1" si="7"/>
        <v/>
      </c>
      <c r="AM50" s="237" t="str">
        <f t="shared" ca="1" si="35"/>
        <v/>
      </c>
      <c r="AN50" s="237" t="str">
        <f t="shared" ca="1" si="36"/>
        <v/>
      </c>
      <c r="AO50" s="237" t="str">
        <f t="shared" ca="1" si="37"/>
        <v/>
      </c>
      <c r="AP50" s="237" t="str">
        <f t="shared" ca="1" si="32"/>
        <v/>
      </c>
      <c r="AQ50" s="237" t="str">
        <f t="shared" ca="1" si="30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 t="e">
        <f>INDEX(Data!AL:AL,MATCH(W50,Data!AJ:AJ,0))</f>
        <v>#N/A</v>
      </c>
      <c r="AT50" s="228" t="e">
        <f>MID(INDEX(Data!A:A,MATCH(W50,Data!AJ:AJ,0)),2,5)</f>
        <v>#N/A</v>
      </c>
      <c r="AU50" s="228" t="e">
        <f>INDEX(Data!AK:AK,MATCH(W50,Data!AJ:AJ,0))</f>
        <v>#N/A</v>
      </c>
      <c r="AV50" s="228" t="str">
        <f t="shared" ca="1" si="33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0" t="str">
        <f t="shared" ca="1" si="29"/>
        <v/>
      </c>
      <c r="B51" s="291"/>
      <c r="C51" s="292"/>
      <c r="D51" s="338" t="str">
        <f t="shared" ref="D51:D82" ca="1" si="39">INDEX(AV:AV,MATCH(A51,AR:AR,0))</f>
        <v/>
      </c>
      <c r="E51" s="339"/>
      <c r="F51" s="227" t="str">
        <f t="shared" ref="F51:F82" ca="1" si="40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3"/>
      <c r="W51" s="237">
        <f>Data!AJ131</f>
        <v>0</v>
      </c>
      <c r="X51" s="239">
        <f>IF(ISERROR(INDEX(Data!$AM:$GG,MATCH($W51,Data!$AJ:$AJ,0),MATCH(X$1&amp;"/"&amp;$A$2,Data!$AM$1:$GG$1,0)))=TRUE,0,INDEX(Data!$AM:$GG,MATCH($W51,Data!$AJ:$AJ,0),MATCH(X$1&amp;"/"&amp;$A$2,Data!$AM$1:$GG$1,0)))</f>
        <v>0</v>
      </c>
      <c r="Y51" s="239">
        <f>IF(ISERROR(INDEX(Data!$AM:$GG,MATCH($W51,Data!$AJ:$AJ,0),MATCH(Y$1&amp;"/"&amp;$A$2,Data!$AM$1:$GG$1,0)))=TRUE,0,INDEX(Data!$AM:$GG,MATCH($W51,Data!$AJ:$AJ,0),MATCH(Y$1&amp;"/"&amp;$A$2,Data!$AM$1:$GG$1,0)))</f>
        <v>0</v>
      </c>
      <c r="Z51" s="239">
        <f>IF(ISERROR(INDEX(Data!$AM:$GG,MATCH($W51,Data!$AJ:$AJ,0),MATCH(Z$1&amp;"/"&amp;$A$2,Data!$AM$1:$GG$1,0)))=TRUE,0,INDEX(Data!$AM:$GG,MATCH($W51,Data!$AJ:$AJ,0),MATCH(Z$1&amp;"/"&amp;$A$2,Data!$AM$1:$GG$1,0)))</f>
        <v>0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1"/>
        <v>0</v>
      </c>
      <c r="AD51" s="237">
        <f t="shared" ca="1" si="38"/>
        <v>0</v>
      </c>
      <c r="AE51" s="237">
        <f t="shared" ca="1" si="38"/>
        <v>0</v>
      </c>
      <c r="AF51" s="237">
        <f t="shared" ca="1" si="38"/>
        <v>0</v>
      </c>
      <c r="AG51" s="237">
        <f t="shared" ca="1" si="38"/>
        <v>0</v>
      </c>
      <c r="AH51" s="237">
        <f t="shared" ca="1" si="38"/>
        <v>0</v>
      </c>
      <c r="AI51" s="237">
        <f t="shared" ca="1" si="13"/>
        <v>0</v>
      </c>
      <c r="AJ51" s="237" t="str">
        <f t="shared" ca="1" si="31"/>
        <v/>
      </c>
      <c r="AK51" s="237" t="str">
        <f t="shared" ca="1" si="34"/>
        <v/>
      </c>
      <c r="AL51" s="237" t="str">
        <f t="shared" ca="1" si="7"/>
        <v/>
      </c>
      <c r="AM51" s="237" t="str">
        <f t="shared" ca="1" si="35"/>
        <v/>
      </c>
      <c r="AN51" s="237" t="str">
        <f t="shared" ca="1" si="36"/>
        <v/>
      </c>
      <c r="AO51" s="237" t="str">
        <f t="shared" ca="1" si="37"/>
        <v/>
      </c>
      <c r="AP51" s="237" t="str">
        <f t="shared" ca="1" si="32"/>
        <v/>
      </c>
      <c r="AQ51" s="237" t="str">
        <f t="shared" ca="1" si="30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 t="e">
        <f>INDEX(Data!AL:AL,MATCH(W51,Data!AJ:AJ,0))</f>
        <v>#N/A</v>
      </c>
      <c r="AT51" s="228" t="e">
        <f>MID(INDEX(Data!A:A,MATCH(W51,Data!AJ:AJ,0)),2,5)</f>
        <v>#N/A</v>
      </c>
      <c r="AU51" s="228" t="e">
        <f>INDEX(Data!AK:AK,MATCH(W51,Data!AJ:AJ,0))</f>
        <v>#N/A</v>
      </c>
      <c r="AV51" s="228" t="str">
        <f t="shared" ca="1" si="33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0" t="str">
        <f t="shared" ca="1" si="29"/>
        <v/>
      </c>
      <c r="B52" s="291"/>
      <c r="C52" s="292"/>
      <c r="D52" s="338" t="str">
        <f t="shared" ca="1" si="39"/>
        <v/>
      </c>
      <c r="E52" s="339"/>
      <c r="F52" s="227" t="str">
        <f t="shared" ca="1" si="40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3"/>
      <c r="W52" s="237">
        <f>Data!AJ132</f>
        <v>0</v>
      </c>
      <c r="X52" s="239">
        <f>IF(ISERROR(INDEX(Data!$AM:$GG,MATCH($W52,Data!$AJ:$AJ,0),MATCH(X$1&amp;"/"&amp;$A$2,Data!$AM$1:$GG$1,0)))=TRUE,0,INDEX(Data!$AM:$GG,MATCH($W52,Data!$AJ:$AJ,0),MATCH(X$1&amp;"/"&amp;$A$2,Data!$AM$1:$GG$1,0)))</f>
        <v>0</v>
      </c>
      <c r="Y52" s="239">
        <f>IF(ISERROR(INDEX(Data!$AM:$GG,MATCH($W52,Data!$AJ:$AJ,0),MATCH(Y$1&amp;"/"&amp;$A$2,Data!$AM$1:$GG$1,0)))=TRUE,0,INDEX(Data!$AM:$GG,MATCH($W52,Data!$AJ:$AJ,0),MATCH(Y$1&amp;"/"&amp;$A$2,Data!$AM$1:$GG$1,0)))</f>
        <v>0</v>
      </c>
      <c r="Z52" s="239">
        <f>IF(ISERROR(INDEX(Data!$AM:$GG,MATCH($W52,Data!$AJ:$AJ,0),MATCH(Z$1&amp;"/"&amp;$A$2,Data!$AM$1:$GG$1,0)))=TRUE,0,INDEX(Data!$AM:$GG,MATCH($W52,Data!$AJ:$AJ,0),MATCH(Z$1&amp;"/"&amp;$A$2,Data!$AM$1:$GG$1,0)))</f>
        <v>0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1"/>
        <v>0</v>
      </c>
      <c r="AD52" s="237">
        <f t="shared" ca="1" si="38"/>
        <v>0</v>
      </c>
      <c r="AE52" s="237">
        <f t="shared" ca="1" si="38"/>
        <v>0</v>
      </c>
      <c r="AF52" s="237">
        <f t="shared" ca="1" si="38"/>
        <v>0</v>
      </c>
      <c r="AG52" s="237">
        <f t="shared" ca="1" si="38"/>
        <v>0</v>
      </c>
      <c r="AH52" s="237">
        <f t="shared" ca="1" si="38"/>
        <v>0</v>
      </c>
      <c r="AI52" s="237">
        <f t="shared" ca="1" si="13"/>
        <v>0</v>
      </c>
      <c r="AJ52" s="237" t="str">
        <f t="shared" ca="1" si="31"/>
        <v/>
      </c>
      <c r="AK52" s="237" t="str">
        <f t="shared" ca="1" si="34"/>
        <v/>
      </c>
      <c r="AL52" s="237" t="str">
        <f t="shared" ca="1" si="7"/>
        <v/>
      </c>
      <c r="AM52" s="237" t="str">
        <f t="shared" ca="1" si="35"/>
        <v/>
      </c>
      <c r="AN52" s="237" t="str">
        <f t="shared" ca="1" si="36"/>
        <v/>
      </c>
      <c r="AO52" s="237" t="str">
        <f t="shared" ca="1" si="37"/>
        <v/>
      </c>
      <c r="AP52" s="237" t="str">
        <f t="shared" ca="1" si="32"/>
        <v/>
      </c>
      <c r="AQ52" s="237" t="str">
        <f t="shared" ca="1" si="30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 t="e">
        <f>INDEX(Data!AL:AL,MATCH(W52,Data!AJ:AJ,0))</f>
        <v>#N/A</v>
      </c>
      <c r="AT52" s="228" t="e">
        <f>MID(INDEX(Data!A:A,MATCH(W52,Data!AJ:AJ,0)),2,5)</f>
        <v>#N/A</v>
      </c>
      <c r="AU52" s="228" t="e">
        <f>INDEX(Data!AK:AK,MATCH(W52,Data!AJ:AJ,0))</f>
        <v>#N/A</v>
      </c>
      <c r="AV52" s="228" t="str">
        <f t="shared" ca="1" si="33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0" t="str">
        <f t="shared" ca="1" si="29"/>
        <v/>
      </c>
      <c r="B53" s="291"/>
      <c r="C53" s="292"/>
      <c r="D53" s="338" t="str">
        <f t="shared" ca="1" si="39"/>
        <v/>
      </c>
      <c r="E53" s="339"/>
      <c r="F53" s="227" t="str">
        <f t="shared" ca="1" si="40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3"/>
      <c r="W53" s="237">
        <f>Data!AJ133</f>
        <v>0</v>
      </c>
      <c r="X53" s="239">
        <f>IF(ISERROR(INDEX(Data!$AM:$GG,MATCH($W53,Data!$AJ:$AJ,0),MATCH(X$1&amp;"/"&amp;$A$2,Data!$AM$1:$GG$1,0)))=TRUE,0,INDEX(Data!$AM:$GG,MATCH($W53,Data!$AJ:$AJ,0),MATCH(X$1&amp;"/"&amp;$A$2,Data!$AM$1:$GG$1,0)))</f>
        <v>0</v>
      </c>
      <c r="Y53" s="239">
        <f>IF(ISERROR(INDEX(Data!$AM:$GG,MATCH($W53,Data!$AJ:$AJ,0),MATCH(Y$1&amp;"/"&amp;$A$2,Data!$AM$1:$GG$1,0)))=TRUE,0,INDEX(Data!$AM:$GG,MATCH($W53,Data!$AJ:$AJ,0),MATCH(Y$1&amp;"/"&amp;$A$2,Data!$AM$1:$GG$1,0)))</f>
        <v>0</v>
      </c>
      <c r="Z53" s="239">
        <f>IF(ISERROR(INDEX(Data!$AM:$GG,MATCH($W53,Data!$AJ:$AJ,0),MATCH(Z$1&amp;"/"&amp;$A$2,Data!$AM$1:$GG$1,0)))=TRUE,0,INDEX(Data!$AM:$GG,MATCH($W53,Data!$AJ:$AJ,0),MATCH(Z$1&amp;"/"&amp;$A$2,Data!$AM$1:$GG$1,0)))</f>
        <v>0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1"/>
        <v>0</v>
      </c>
      <c r="AD53" s="237">
        <f t="shared" ca="1" si="38"/>
        <v>0</v>
      </c>
      <c r="AE53" s="237">
        <f t="shared" ca="1" si="38"/>
        <v>0</v>
      </c>
      <c r="AF53" s="237">
        <f t="shared" ca="1" si="38"/>
        <v>0</v>
      </c>
      <c r="AG53" s="237">
        <f t="shared" ca="1" si="38"/>
        <v>0</v>
      </c>
      <c r="AH53" s="237">
        <f t="shared" ca="1" si="38"/>
        <v>0</v>
      </c>
      <c r="AI53" s="237">
        <f t="shared" ca="1" si="13"/>
        <v>0</v>
      </c>
      <c r="AJ53" s="237" t="str">
        <f t="shared" ca="1" si="31"/>
        <v/>
      </c>
      <c r="AK53" s="237" t="str">
        <f t="shared" ca="1" si="34"/>
        <v/>
      </c>
      <c r="AL53" s="237" t="str">
        <f t="shared" ca="1" si="7"/>
        <v/>
      </c>
      <c r="AM53" s="237" t="str">
        <f t="shared" ca="1" si="35"/>
        <v/>
      </c>
      <c r="AN53" s="237" t="str">
        <f t="shared" ca="1" si="36"/>
        <v/>
      </c>
      <c r="AO53" s="237" t="str">
        <f t="shared" ca="1" si="37"/>
        <v/>
      </c>
      <c r="AP53" s="237" t="str">
        <f t="shared" ca="1" si="32"/>
        <v/>
      </c>
      <c r="AQ53" s="237" t="str">
        <f t="shared" ca="1" si="30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 t="e">
        <f>INDEX(Data!AL:AL,MATCH(W53,Data!AJ:AJ,0))</f>
        <v>#N/A</v>
      </c>
      <c r="AT53" s="228" t="e">
        <f>MID(INDEX(Data!A:A,MATCH(W53,Data!AJ:AJ,0)),2,5)</f>
        <v>#N/A</v>
      </c>
      <c r="AU53" s="228" t="e">
        <f>INDEX(Data!AK:AK,MATCH(W53,Data!AJ:AJ,0))</f>
        <v>#N/A</v>
      </c>
      <c r="AV53" s="228" t="str">
        <f t="shared" ca="1" si="33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0" t="str">
        <f t="shared" ca="1" si="29"/>
        <v/>
      </c>
      <c r="B54" s="291"/>
      <c r="C54" s="292"/>
      <c r="D54" s="338" t="str">
        <f t="shared" ca="1" si="39"/>
        <v/>
      </c>
      <c r="E54" s="339"/>
      <c r="F54" s="227" t="str">
        <f t="shared" ca="1" si="40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3"/>
      <c r="W54" s="237">
        <f>Data!AJ134</f>
        <v>0</v>
      </c>
      <c r="X54" s="239">
        <f>IF(ISERROR(INDEX(Data!$AM:$GG,MATCH($W54,Data!$AJ:$AJ,0),MATCH(X$1&amp;"/"&amp;$A$2,Data!$AM$1:$GG$1,0)))=TRUE,0,INDEX(Data!$AM:$GG,MATCH($W54,Data!$AJ:$AJ,0),MATCH(X$1&amp;"/"&amp;$A$2,Data!$AM$1:$GG$1,0)))</f>
        <v>0</v>
      </c>
      <c r="Y54" s="239">
        <f>IF(ISERROR(INDEX(Data!$AM:$GG,MATCH($W54,Data!$AJ:$AJ,0),MATCH(Y$1&amp;"/"&amp;$A$2,Data!$AM$1:$GG$1,0)))=TRUE,0,INDEX(Data!$AM:$GG,MATCH($W54,Data!$AJ:$AJ,0),MATCH(Y$1&amp;"/"&amp;$A$2,Data!$AM$1:$GG$1,0)))</f>
        <v>0</v>
      </c>
      <c r="Z54" s="239">
        <f>IF(ISERROR(INDEX(Data!$AM:$GG,MATCH($W54,Data!$AJ:$AJ,0),MATCH(Z$1&amp;"/"&amp;$A$2,Data!$AM$1:$GG$1,0)))=TRUE,0,INDEX(Data!$AM:$GG,MATCH($W54,Data!$AJ:$AJ,0),MATCH(Z$1&amp;"/"&amp;$A$2,Data!$AM$1:$GG$1,0)))</f>
        <v>0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1"/>
        <v>0</v>
      </c>
      <c r="AD54" s="237">
        <f t="shared" ca="1" si="38"/>
        <v>0</v>
      </c>
      <c r="AE54" s="237">
        <f t="shared" ca="1" si="38"/>
        <v>0</v>
      </c>
      <c r="AF54" s="237">
        <f t="shared" ca="1" si="38"/>
        <v>0</v>
      </c>
      <c r="AG54" s="237">
        <f t="shared" ca="1" si="38"/>
        <v>0</v>
      </c>
      <c r="AH54" s="237">
        <f t="shared" ca="1" si="38"/>
        <v>0</v>
      </c>
      <c r="AI54" s="237">
        <f t="shared" ca="1" si="13"/>
        <v>0</v>
      </c>
      <c r="AJ54" s="237" t="str">
        <f t="shared" ca="1" si="31"/>
        <v/>
      </c>
      <c r="AK54" s="237" t="str">
        <f t="shared" ca="1" si="34"/>
        <v/>
      </c>
      <c r="AL54" s="237" t="str">
        <f t="shared" ca="1" si="7"/>
        <v/>
      </c>
      <c r="AM54" s="237" t="str">
        <f t="shared" ca="1" si="35"/>
        <v/>
      </c>
      <c r="AN54" s="237" t="str">
        <f t="shared" ca="1" si="36"/>
        <v/>
      </c>
      <c r="AO54" s="237" t="str">
        <f t="shared" ca="1" si="37"/>
        <v/>
      </c>
      <c r="AP54" s="237" t="str">
        <f t="shared" ca="1" si="32"/>
        <v/>
      </c>
      <c r="AQ54" s="237" t="str">
        <f t="shared" ca="1" si="30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 t="e">
        <f>INDEX(Data!AL:AL,MATCH(W54,Data!AJ:AJ,0))</f>
        <v>#N/A</v>
      </c>
      <c r="AT54" s="228" t="e">
        <f>MID(INDEX(Data!A:A,MATCH(W54,Data!AJ:AJ,0)),2,5)</f>
        <v>#N/A</v>
      </c>
      <c r="AU54" s="228" t="e">
        <f>INDEX(Data!AK:AK,MATCH(W54,Data!AJ:AJ,0))</f>
        <v>#N/A</v>
      </c>
      <c r="AV54" s="228" t="str">
        <f t="shared" ca="1" si="33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0" t="str">
        <f t="shared" ca="1" si="29"/>
        <v/>
      </c>
      <c r="B55" s="291"/>
      <c r="C55" s="292"/>
      <c r="D55" s="338" t="str">
        <f t="shared" ca="1" si="39"/>
        <v/>
      </c>
      <c r="E55" s="339"/>
      <c r="F55" s="227" t="str">
        <f t="shared" ca="1" si="40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3"/>
      <c r="W55" s="237">
        <f>Data!AJ135</f>
        <v>0</v>
      </c>
      <c r="X55" s="239">
        <f>IF(ISERROR(INDEX(Data!$AM:$GG,MATCH($W55,Data!$AJ:$AJ,0),MATCH(X$1&amp;"/"&amp;$A$2,Data!$AM$1:$GG$1,0)))=TRUE,0,INDEX(Data!$AM:$GG,MATCH($W55,Data!$AJ:$AJ,0),MATCH(X$1&amp;"/"&amp;$A$2,Data!$AM$1:$GG$1,0)))</f>
        <v>0</v>
      </c>
      <c r="Y55" s="239">
        <f>IF(ISERROR(INDEX(Data!$AM:$GG,MATCH($W55,Data!$AJ:$AJ,0),MATCH(Y$1&amp;"/"&amp;$A$2,Data!$AM$1:$GG$1,0)))=TRUE,0,INDEX(Data!$AM:$GG,MATCH($W55,Data!$AJ:$AJ,0),MATCH(Y$1&amp;"/"&amp;$A$2,Data!$AM$1:$GG$1,0)))</f>
        <v>0</v>
      </c>
      <c r="Z55" s="239">
        <f>IF(ISERROR(INDEX(Data!$AM:$GG,MATCH($W55,Data!$AJ:$AJ,0),MATCH(Z$1&amp;"/"&amp;$A$2,Data!$AM$1:$GG$1,0)))=TRUE,0,INDEX(Data!$AM:$GG,MATCH($W55,Data!$AJ:$AJ,0),MATCH(Z$1&amp;"/"&amp;$A$2,Data!$AM$1:$GG$1,0)))</f>
        <v>0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1"/>
        <v>0</v>
      </c>
      <c r="AD55" s="237">
        <f t="shared" ca="1" si="38"/>
        <v>0</v>
      </c>
      <c r="AE55" s="237">
        <f t="shared" ca="1" si="38"/>
        <v>0</v>
      </c>
      <c r="AF55" s="237">
        <f t="shared" ca="1" si="38"/>
        <v>0</v>
      </c>
      <c r="AG55" s="237">
        <f t="shared" ca="1" si="38"/>
        <v>0</v>
      </c>
      <c r="AH55" s="237">
        <f t="shared" ca="1" si="38"/>
        <v>0</v>
      </c>
      <c r="AI55" s="237">
        <f t="shared" ca="1" si="13"/>
        <v>0</v>
      </c>
      <c r="AJ55" s="237" t="str">
        <f t="shared" ca="1" si="31"/>
        <v/>
      </c>
      <c r="AK55" s="237" t="str">
        <f t="shared" ca="1" si="34"/>
        <v/>
      </c>
      <c r="AL55" s="237" t="str">
        <f t="shared" ca="1" si="7"/>
        <v/>
      </c>
      <c r="AM55" s="237" t="str">
        <f t="shared" ca="1" si="35"/>
        <v/>
      </c>
      <c r="AN55" s="237" t="str">
        <f t="shared" ca="1" si="36"/>
        <v/>
      </c>
      <c r="AO55" s="237" t="str">
        <f t="shared" ca="1" si="37"/>
        <v/>
      </c>
      <c r="AP55" s="237" t="str">
        <f t="shared" ca="1" si="32"/>
        <v/>
      </c>
      <c r="AQ55" s="237" t="str">
        <f t="shared" ca="1" si="30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 t="e">
        <f>INDEX(Data!AL:AL,MATCH(W55,Data!AJ:AJ,0))</f>
        <v>#N/A</v>
      </c>
      <c r="AT55" s="228" t="e">
        <f>MID(INDEX(Data!A:A,MATCH(W55,Data!AJ:AJ,0)),2,5)</f>
        <v>#N/A</v>
      </c>
      <c r="AU55" s="228" t="e">
        <f>INDEX(Data!AK:AK,MATCH(W55,Data!AJ:AJ,0))</f>
        <v>#N/A</v>
      </c>
      <c r="AV55" s="228" t="str">
        <f t="shared" ca="1" si="33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0" t="str">
        <f t="shared" ca="1" si="29"/>
        <v/>
      </c>
      <c r="B56" s="291"/>
      <c r="C56" s="292"/>
      <c r="D56" s="338" t="str">
        <f t="shared" ca="1" si="39"/>
        <v/>
      </c>
      <c r="E56" s="339"/>
      <c r="F56" s="227" t="str">
        <f t="shared" ca="1" si="40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3"/>
      <c r="W56" s="237">
        <f>Data!AJ136</f>
        <v>0</v>
      </c>
      <c r="X56" s="239">
        <f>IF(ISERROR(INDEX(Data!$AM:$GG,MATCH($W56,Data!$AJ:$AJ,0),MATCH(X$1&amp;"/"&amp;$A$2,Data!$AM$1:$GG$1,0)))=TRUE,0,INDEX(Data!$AM:$GG,MATCH($W56,Data!$AJ:$AJ,0),MATCH(X$1&amp;"/"&amp;$A$2,Data!$AM$1:$GG$1,0)))</f>
        <v>0</v>
      </c>
      <c r="Y56" s="239">
        <f>IF(ISERROR(INDEX(Data!$AM:$GG,MATCH($W56,Data!$AJ:$AJ,0),MATCH(Y$1&amp;"/"&amp;$A$2,Data!$AM$1:$GG$1,0)))=TRUE,0,INDEX(Data!$AM:$GG,MATCH($W56,Data!$AJ:$AJ,0),MATCH(Y$1&amp;"/"&amp;$A$2,Data!$AM$1:$GG$1,0)))</f>
        <v>0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1"/>
        <v>0</v>
      </c>
      <c r="AD56" s="237">
        <f t="shared" ca="1" si="38"/>
        <v>0</v>
      </c>
      <c r="AE56" s="237">
        <f t="shared" ca="1" si="38"/>
        <v>0</v>
      </c>
      <c r="AF56" s="237">
        <f t="shared" ca="1" si="38"/>
        <v>0</v>
      </c>
      <c r="AG56" s="237">
        <f t="shared" ca="1" si="38"/>
        <v>0</v>
      </c>
      <c r="AH56" s="237">
        <f t="shared" ca="1" si="38"/>
        <v>0</v>
      </c>
      <c r="AI56" s="237">
        <f t="shared" ca="1" si="13"/>
        <v>0</v>
      </c>
      <c r="AJ56" s="237" t="str">
        <f t="shared" ca="1" si="31"/>
        <v/>
      </c>
      <c r="AK56" s="237" t="str">
        <f t="shared" ca="1" si="34"/>
        <v/>
      </c>
      <c r="AL56" s="237" t="str">
        <f t="shared" ca="1" si="7"/>
        <v/>
      </c>
      <c r="AM56" s="237" t="str">
        <f t="shared" ca="1" si="35"/>
        <v/>
      </c>
      <c r="AN56" s="237" t="str">
        <f t="shared" ca="1" si="36"/>
        <v/>
      </c>
      <c r="AO56" s="237" t="str">
        <f t="shared" ca="1" si="37"/>
        <v/>
      </c>
      <c r="AP56" s="237" t="str">
        <f t="shared" ca="1" si="32"/>
        <v/>
      </c>
      <c r="AQ56" s="237" t="str">
        <f t="shared" ca="1" si="30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 t="e">
        <f>INDEX(Data!AL:AL,MATCH(W56,Data!AJ:AJ,0))</f>
        <v>#N/A</v>
      </c>
      <c r="AT56" s="228" t="e">
        <f>MID(INDEX(Data!A:A,MATCH(W56,Data!AJ:AJ,0)),2,5)</f>
        <v>#N/A</v>
      </c>
      <c r="AU56" s="228" t="e">
        <f>INDEX(Data!AK:AK,MATCH(W56,Data!AJ:AJ,0))</f>
        <v>#N/A</v>
      </c>
      <c r="AV56" s="228" t="str">
        <f t="shared" ca="1" si="33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0" t="str">
        <f t="shared" ca="1" si="29"/>
        <v/>
      </c>
      <c r="B57" s="291"/>
      <c r="C57" s="292"/>
      <c r="D57" s="338" t="str">
        <f t="shared" ca="1" si="39"/>
        <v/>
      </c>
      <c r="E57" s="339"/>
      <c r="F57" s="227" t="str">
        <f t="shared" ca="1" si="40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3"/>
      <c r="W57" s="237">
        <f>Data!AJ137</f>
        <v>0</v>
      </c>
      <c r="X57" s="239">
        <f>IF(ISERROR(INDEX(Data!$AM:$GG,MATCH($W57,Data!$AJ:$AJ,0),MATCH(X$1&amp;"/"&amp;$A$2,Data!$AM$1:$GG$1,0)))=TRUE,0,INDEX(Data!$AM:$GG,MATCH($W57,Data!$AJ:$AJ,0),MATCH(X$1&amp;"/"&amp;$A$2,Data!$AM$1:$GG$1,0)))</f>
        <v>0</v>
      </c>
      <c r="Y57" s="239">
        <f>IF(ISERROR(INDEX(Data!$AM:$GG,MATCH($W57,Data!$AJ:$AJ,0),MATCH(Y$1&amp;"/"&amp;$A$2,Data!$AM$1:$GG$1,0)))=TRUE,0,INDEX(Data!$AM:$GG,MATCH($W57,Data!$AJ:$AJ,0),MATCH(Y$1&amp;"/"&amp;$A$2,Data!$AM$1:$GG$1,0)))</f>
        <v>0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1"/>
        <v>0</v>
      </c>
      <c r="AD57" s="237">
        <f t="shared" ca="1" si="38"/>
        <v>0</v>
      </c>
      <c r="AE57" s="237">
        <f t="shared" ca="1" si="38"/>
        <v>0</v>
      </c>
      <c r="AF57" s="237">
        <f t="shared" ca="1" si="38"/>
        <v>0</v>
      </c>
      <c r="AG57" s="237">
        <f t="shared" ca="1" si="38"/>
        <v>0</v>
      </c>
      <c r="AH57" s="237">
        <f t="shared" ca="1" si="38"/>
        <v>0</v>
      </c>
      <c r="AI57" s="237">
        <f t="shared" ca="1" si="13"/>
        <v>0</v>
      </c>
      <c r="AJ57" s="237" t="str">
        <f t="shared" ca="1" si="31"/>
        <v/>
      </c>
      <c r="AK57" s="237" t="str">
        <f t="shared" ca="1" si="34"/>
        <v/>
      </c>
      <c r="AL57" s="237" t="str">
        <f t="shared" ca="1" si="7"/>
        <v/>
      </c>
      <c r="AM57" s="237" t="str">
        <f t="shared" ca="1" si="35"/>
        <v/>
      </c>
      <c r="AN57" s="237" t="str">
        <f t="shared" ca="1" si="36"/>
        <v/>
      </c>
      <c r="AO57" s="237" t="str">
        <f t="shared" ca="1" si="37"/>
        <v/>
      </c>
      <c r="AP57" s="237" t="str">
        <f t="shared" ca="1" si="32"/>
        <v/>
      </c>
      <c r="AQ57" s="237" t="str">
        <f t="shared" ca="1" si="30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 t="e">
        <f>INDEX(Data!AL:AL,MATCH(W57,Data!AJ:AJ,0))</f>
        <v>#N/A</v>
      </c>
      <c r="AT57" s="228" t="e">
        <f>MID(INDEX(Data!A:A,MATCH(W57,Data!AJ:AJ,0)),2,5)</f>
        <v>#N/A</v>
      </c>
      <c r="AU57" s="228" t="e">
        <f>INDEX(Data!AK:AK,MATCH(W57,Data!AJ:AJ,0))</f>
        <v>#N/A</v>
      </c>
      <c r="AV57" s="228" t="str">
        <f t="shared" ca="1" si="33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0" t="str">
        <f t="shared" ca="1" si="29"/>
        <v/>
      </c>
      <c r="B58" s="291"/>
      <c r="C58" s="292"/>
      <c r="D58" s="338" t="str">
        <f t="shared" ca="1" si="39"/>
        <v/>
      </c>
      <c r="E58" s="339"/>
      <c r="F58" s="227" t="str">
        <f t="shared" ca="1" si="40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3"/>
      <c r="W58" s="237">
        <f>Data!AJ138</f>
        <v>0</v>
      </c>
      <c r="X58" s="239">
        <f>IF(ISERROR(INDEX(Data!$AM:$GG,MATCH($W58,Data!$AJ:$AJ,0),MATCH(X$1&amp;"/"&amp;$A$2,Data!$AM$1:$GG$1,0)))=TRUE,0,INDEX(Data!$AM:$GG,MATCH($W58,Data!$AJ:$AJ,0),MATCH(X$1&amp;"/"&amp;$A$2,Data!$AM$1:$GG$1,0)))</f>
        <v>0</v>
      </c>
      <c r="Y58" s="239">
        <f>IF(ISERROR(INDEX(Data!$AM:$GG,MATCH($W58,Data!$AJ:$AJ,0),MATCH(Y$1&amp;"/"&amp;$A$2,Data!$AM$1:$GG$1,0)))=TRUE,0,INDEX(Data!$AM:$GG,MATCH($W58,Data!$AJ:$AJ,0),MATCH(Y$1&amp;"/"&amp;$A$2,Data!$AM$1:$GG$1,0)))</f>
        <v>0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1"/>
        <v>0</v>
      </c>
      <c r="AD58" s="237">
        <f t="shared" ca="1" si="38"/>
        <v>0</v>
      </c>
      <c r="AE58" s="237">
        <f t="shared" ca="1" si="38"/>
        <v>0</v>
      </c>
      <c r="AF58" s="237">
        <f t="shared" ca="1" si="38"/>
        <v>0</v>
      </c>
      <c r="AG58" s="237">
        <f t="shared" ca="1" si="38"/>
        <v>0</v>
      </c>
      <c r="AH58" s="237">
        <f t="shared" ca="1" si="38"/>
        <v>0</v>
      </c>
      <c r="AI58" s="237">
        <f t="shared" ca="1" si="13"/>
        <v>0</v>
      </c>
      <c r="AJ58" s="237" t="str">
        <f t="shared" ca="1" si="31"/>
        <v/>
      </c>
      <c r="AK58" s="237" t="str">
        <f t="shared" ca="1" si="34"/>
        <v/>
      </c>
      <c r="AL58" s="237" t="str">
        <f t="shared" ca="1" si="7"/>
        <v/>
      </c>
      <c r="AM58" s="237" t="str">
        <f t="shared" ca="1" si="35"/>
        <v/>
      </c>
      <c r="AN58" s="237" t="str">
        <f t="shared" ca="1" si="36"/>
        <v/>
      </c>
      <c r="AO58" s="237" t="str">
        <f t="shared" ca="1" si="37"/>
        <v/>
      </c>
      <c r="AP58" s="237" t="str">
        <f t="shared" ca="1" si="32"/>
        <v/>
      </c>
      <c r="AQ58" s="237" t="str">
        <f t="shared" ca="1" si="30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 t="e">
        <f>INDEX(Data!AL:AL,MATCH(W58,Data!AJ:AJ,0))</f>
        <v>#N/A</v>
      </c>
      <c r="AT58" s="228" t="e">
        <f>MID(INDEX(Data!A:A,MATCH(W58,Data!AJ:AJ,0)),2,5)</f>
        <v>#N/A</v>
      </c>
      <c r="AU58" s="228" t="e">
        <f>INDEX(Data!AK:AK,MATCH(W58,Data!AJ:AJ,0))</f>
        <v>#N/A</v>
      </c>
      <c r="AV58" s="228" t="str">
        <f t="shared" ca="1" si="33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0" t="str">
        <f t="shared" ca="1" si="29"/>
        <v/>
      </c>
      <c r="B59" s="291"/>
      <c r="C59" s="292"/>
      <c r="D59" s="338" t="str">
        <f t="shared" ca="1" si="39"/>
        <v/>
      </c>
      <c r="E59" s="339"/>
      <c r="F59" s="227" t="str">
        <f t="shared" ca="1" si="40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3"/>
      <c r="W59" s="237">
        <f>Data!AJ139</f>
        <v>0</v>
      </c>
      <c r="X59" s="239">
        <f>IF(ISERROR(INDEX(Data!$AM:$GG,MATCH($W59,Data!$AJ:$AJ,0),MATCH(X$1&amp;"/"&amp;$A$2,Data!$AM$1:$GG$1,0)))=TRUE,0,INDEX(Data!$AM:$GG,MATCH($W59,Data!$AJ:$AJ,0),MATCH(X$1&amp;"/"&amp;$A$2,Data!$AM$1:$GG$1,0)))</f>
        <v>0</v>
      </c>
      <c r="Y59" s="239">
        <f>IF(ISERROR(INDEX(Data!$AM:$GG,MATCH($W59,Data!$AJ:$AJ,0),MATCH(Y$1&amp;"/"&amp;$A$2,Data!$AM$1:$GG$1,0)))=TRUE,0,INDEX(Data!$AM:$GG,MATCH($W59,Data!$AJ:$AJ,0),MATCH(Y$1&amp;"/"&amp;$A$2,Data!$AM$1:$GG$1,0)))</f>
        <v>0</v>
      </c>
      <c r="Z59" s="239">
        <f>IF(ISERROR(INDEX(Data!$AM:$GG,MATCH($W59,Data!$AJ:$AJ,0),MATCH(Z$1&amp;"/"&amp;$A$2,Data!$AM$1:$GG$1,0)))=TRUE,0,INDEX(Data!$AM:$GG,MATCH($W59,Data!$AJ:$AJ,0),MATCH(Z$1&amp;"/"&amp;$A$2,Data!$AM$1:$GG$1,0)))</f>
        <v>0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1"/>
        <v>0</v>
      </c>
      <c r="AD59" s="237">
        <f t="shared" ca="1" si="38"/>
        <v>0</v>
      </c>
      <c r="AE59" s="237">
        <f t="shared" ca="1" si="38"/>
        <v>0</v>
      </c>
      <c r="AF59" s="237">
        <f t="shared" ca="1" si="38"/>
        <v>0</v>
      </c>
      <c r="AG59" s="237">
        <f t="shared" ca="1" si="38"/>
        <v>0</v>
      </c>
      <c r="AH59" s="237">
        <f t="shared" ca="1" si="38"/>
        <v>0</v>
      </c>
      <c r="AI59" s="237">
        <f t="shared" ca="1" si="13"/>
        <v>0</v>
      </c>
      <c r="AJ59" s="237" t="str">
        <f t="shared" ca="1" si="31"/>
        <v/>
      </c>
      <c r="AK59" s="237" t="str">
        <f t="shared" ca="1" si="34"/>
        <v/>
      </c>
      <c r="AL59" s="237" t="str">
        <f t="shared" ca="1" si="7"/>
        <v/>
      </c>
      <c r="AM59" s="237" t="str">
        <f t="shared" ca="1" si="35"/>
        <v/>
      </c>
      <c r="AN59" s="237" t="str">
        <f t="shared" ca="1" si="36"/>
        <v/>
      </c>
      <c r="AO59" s="237" t="str">
        <f t="shared" ca="1" si="37"/>
        <v/>
      </c>
      <c r="AP59" s="237" t="str">
        <f t="shared" ca="1" si="32"/>
        <v/>
      </c>
      <c r="AQ59" s="237" t="str">
        <f t="shared" ca="1" si="30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 t="e">
        <f>INDEX(Data!AL:AL,MATCH(W59,Data!AJ:AJ,0))</f>
        <v>#N/A</v>
      </c>
      <c r="AT59" s="228" t="e">
        <f>MID(INDEX(Data!A:A,MATCH(W59,Data!AJ:AJ,0)),2,5)</f>
        <v>#N/A</v>
      </c>
      <c r="AU59" s="228" t="e">
        <f>INDEX(Data!AK:AK,MATCH(W59,Data!AJ:AJ,0))</f>
        <v>#N/A</v>
      </c>
      <c r="AV59" s="228" t="str">
        <f t="shared" ca="1" si="33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0" t="str">
        <f t="shared" ca="1" si="29"/>
        <v/>
      </c>
      <c r="B60" s="291"/>
      <c r="C60" s="292"/>
      <c r="D60" s="338" t="str">
        <f t="shared" ca="1" si="39"/>
        <v/>
      </c>
      <c r="E60" s="339"/>
      <c r="F60" s="227" t="str">
        <f t="shared" ca="1" si="40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3"/>
      <c r="W60" s="237">
        <f>Data!AJ140</f>
        <v>0</v>
      </c>
      <c r="X60" s="239">
        <f>IF(ISERROR(INDEX(Data!$AM:$GG,MATCH($W60,Data!$AJ:$AJ,0),MATCH(X$1&amp;"/"&amp;$A$2,Data!$AM$1:$GG$1,0)))=TRUE,0,INDEX(Data!$AM:$GG,MATCH($W60,Data!$AJ:$AJ,0),MATCH(X$1&amp;"/"&amp;$A$2,Data!$AM$1:$GG$1,0)))</f>
        <v>0</v>
      </c>
      <c r="Y60" s="239">
        <f>IF(ISERROR(INDEX(Data!$AM:$GG,MATCH($W60,Data!$AJ:$AJ,0),MATCH(Y$1&amp;"/"&amp;$A$2,Data!$AM$1:$GG$1,0)))=TRUE,0,INDEX(Data!$AM:$GG,MATCH($W60,Data!$AJ:$AJ,0),MATCH(Y$1&amp;"/"&amp;$A$2,Data!$AM$1:$GG$1,0)))</f>
        <v>0</v>
      </c>
      <c r="Z60" s="239">
        <f>IF(ISERROR(INDEX(Data!$AM:$GG,MATCH($W60,Data!$AJ:$AJ,0),MATCH(Z$1&amp;"/"&amp;$A$2,Data!$AM$1:$GG$1,0)))=TRUE,0,INDEX(Data!$AM:$GG,MATCH($W60,Data!$AJ:$AJ,0),MATCH(Z$1&amp;"/"&amp;$A$2,Data!$AM$1:$GG$1,0)))</f>
        <v>0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1"/>
        <v>0</v>
      </c>
      <c r="AD60" s="237">
        <f t="shared" ca="1" si="38"/>
        <v>0</v>
      </c>
      <c r="AE60" s="237">
        <f t="shared" ca="1" si="38"/>
        <v>0</v>
      </c>
      <c r="AF60" s="237">
        <f t="shared" ca="1" si="38"/>
        <v>0</v>
      </c>
      <c r="AG60" s="237">
        <f t="shared" ca="1" si="38"/>
        <v>0</v>
      </c>
      <c r="AH60" s="237">
        <f t="shared" ca="1" si="38"/>
        <v>0</v>
      </c>
      <c r="AI60" s="237">
        <f t="shared" ca="1" si="13"/>
        <v>0</v>
      </c>
      <c r="AJ60" s="237" t="str">
        <f t="shared" ca="1" si="31"/>
        <v/>
      </c>
      <c r="AK60" s="237" t="str">
        <f t="shared" ca="1" si="34"/>
        <v/>
      </c>
      <c r="AL60" s="237" t="str">
        <f t="shared" ca="1" si="7"/>
        <v/>
      </c>
      <c r="AM60" s="237" t="str">
        <f t="shared" ca="1" si="35"/>
        <v/>
      </c>
      <c r="AN60" s="237" t="str">
        <f t="shared" ca="1" si="36"/>
        <v/>
      </c>
      <c r="AO60" s="237" t="str">
        <f t="shared" ca="1" si="37"/>
        <v/>
      </c>
      <c r="AP60" s="237" t="str">
        <f t="shared" ca="1" si="32"/>
        <v/>
      </c>
      <c r="AQ60" s="237" t="str">
        <f t="shared" ca="1" si="30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 t="e">
        <f>INDEX(Data!AL:AL,MATCH(W60,Data!AJ:AJ,0))</f>
        <v>#N/A</v>
      </c>
      <c r="AT60" s="228" t="e">
        <f>MID(INDEX(Data!A:A,MATCH(W60,Data!AJ:AJ,0)),2,5)</f>
        <v>#N/A</v>
      </c>
      <c r="AU60" s="228" t="e">
        <f>INDEX(Data!AK:AK,MATCH(W60,Data!AJ:AJ,0))</f>
        <v>#N/A</v>
      </c>
      <c r="AV60" s="228" t="str">
        <f t="shared" ca="1" si="33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0" t="str">
        <f t="shared" ca="1" si="29"/>
        <v/>
      </c>
      <c r="B61" s="291"/>
      <c r="C61" s="292"/>
      <c r="D61" s="338" t="str">
        <f t="shared" ca="1" si="39"/>
        <v/>
      </c>
      <c r="E61" s="339"/>
      <c r="F61" s="227" t="str">
        <f t="shared" ca="1" si="40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3"/>
      <c r="W61" s="237">
        <f>Data!AJ141</f>
        <v>0</v>
      </c>
      <c r="X61" s="239">
        <f>IF(ISERROR(INDEX(Data!$AM:$GG,MATCH($W61,Data!$AJ:$AJ,0),MATCH(X$1&amp;"/"&amp;$A$2,Data!$AM$1:$GG$1,0)))=TRUE,0,INDEX(Data!$AM:$GG,MATCH($W61,Data!$AJ:$AJ,0),MATCH(X$1&amp;"/"&amp;$A$2,Data!$AM$1:$GG$1,0)))</f>
        <v>0</v>
      </c>
      <c r="Y61" s="239">
        <f>IF(ISERROR(INDEX(Data!$AM:$GG,MATCH($W61,Data!$AJ:$AJ,0),MATCH(Y$1&amp;"/"&amp;$A$2,Data!$AM$1:$GG$1,0)))=TRUE,0,INDEX(Data!$AM:$GG,MATCH($W61,Data!$AJ:$AJ,0),MATCH(Y$1&amp;"/"&amp;$A$2,Data!$AM$1:$GG$1,0)))</f>
        <v>0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1"/>
        <v>0</v>
      </c>
      <c r="AD61" s="237">
        <f t="shared" ca="1" si="38"/>
        <v>0</v>
      </c>
      <c r="AE61" s="237">
        <f t="shared" ca="1" si="38"/>
        <v>0</v>
      </c>
      <c r="AF61" s="237">
        <f t="shared" ca="1" si="38"/>
        <v>0</v>
      </c>
      <c r="AG61" s="237">
        <f t="shared" ca="1" si="38"/>
        <v>0</v>
      </c>
      <c r="AH61" s="237">
        <f t="shared" ca="1" si="38"/>
        <v>0</v>
      </c>
      <c r="AI61" s="237">
        <f t="shared" ca="1" si="13"/>
        <v>0</v>
      </c>
      <c r="AJ61" s="237" t="str">
        <f t="shared" ca="1" si="31"/>
        <v/>
      </c>
      <c r="AK61" s="237" t="str">
        <f t="shared" ca="1" si="34"/>
        <v/>
      </c>
      <c r="AL61" s="237" t="str">
        <f t="shared" ca="1" si="7"/>
        <v/>
      </c>
      <c r="AM61" s="237" t="str">
        <f t="shared" ca="1" si="35"/>
        <v/>
      </c>
      <c r="AN61" s="237" t="str">
        <f t="shared" ca="1" si="36"/>
        <v/>
      </c>
      <c r="AO61" s="237" t="str">
        <f t="shared" ca="1" si="37"/>
        <v/>
      </c>
      <c r="AP61" s="237" t="str">
        <f t="shared" ca="1" si="32"/>
        <v/>
      </c>
      <c r="AQ61" s="237" t="str">
        <f t="shared" ca="1" si="30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 t="e">
        <f>INDEX(Data!AL:AL,MATCH(W61,Data!AJ:AJ,0))</f>
        <v>#N/A</v>
      </c>
      <c r="AT61" s="228" t="e">
        <f>MID(INDEX(Data!A:A,MATCH(W61,Data!AJ:AJ,0)),2,5)</f>
        <v>#N/A</v>
      </c>
      <c r="AU61" s="228" t="e">
        <f>INDEX(Data!AK:AK,MATCH(W61,Data!AJ:AJ,0))</f>
        <v>#N/A</v>
      </c>
      <c r="AV61" s="228" t="str">
        <f t="shared" ca="1" si="33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0" t="str">
        <f t="shared" ca="1" si="29"/>
        <v/>
      </c>
      <c r="B62" s="291"/>
      <c r="C62" s="292"/>
      <c r="D62" s="338" t="str">
        <f t="shared" ca="1" si="39"/>
        <v/>
      </c>
      <c r="E62" s="339"/>
      <c r="F62" s="227" t="str">
        <f t="shared" ca="1" si="40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3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1"/>
        <v>0</v>
      </c>
      <c r="AD62" s="237">
        <f t="shared" ca="1" si="38"/>
        <v>0</v>
      </c>
      <c r="AE62" s="237">
        <f t="shared" ca="1" si="38"/>
        <v>0</v>
      </c>
      <c r="AF62" s="237">
        <f t="shared" ca="1" si="38"/>
        <v>0</v>
      </c>
      <c r="AG62" s="237">
        <f t="shared" ca="1" si="38"/>
        <v>0</v>
      </c>
      <c r="AH62" s="237">
        <f t="shared" ca="1" si="38"/>
        <v>0</v>
      </c>
      <c r="AI62" s="237">
        <f t="shared" ca="1" si="13"/>
        <v>0</v>
      </c>
      <c r="AJ62" s="237" t="str">
        <f t="shared" ca="1" si="31"/>
        <v/>
      </c>
      <c r="AK62" s="237" t="str">
        <f t="shared" ca="1" si="34"/>
        <v/>
      </c>
      <c r="AL62" s="237" t="str">
        <f t="shared" ca="1" si="7"/>
        <v/>
      </c>
      <c r="AM62" s="237" t="str">
        <f t="shared" ca="1" si="35"/>
        <v/>
      </c>
      <c r="AN62" s="237" t="str">
        <f t="shared" ca="1" si="36"/>
        <v/>
      </c>
      <c r="AO62" s="237" t="str">
        <f t="shared" ca="1" si="37"/>
        <v/>
      </c>
      <c r="AP62" s="237" t="str">
        <f t="shared" ca="1" si="32"/>
        <v/>
      </c>
      <c r="AQ62" s="237" t="str">
        <f t="shared" ca="1" si="30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3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0" t="str">
        <f t="shared" ca="1" si="29"/>
        <v/>
      </c>
      <c r="B63" s="291"/>
      <c r="C63" s="292"/>
      <c r="D63" s="338" t="str">
        <f t="shared" ca="1" si="39"/>
        <v/>
      </c>
      <c r="E63" s="339"/>
      <c r="F63" s="227" t="str">
        <f t="shared" ca="1" si="40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3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1"/>
        <v>0</v>
      </c>
      <c r="AD63" s="237">
        <f t="shared" ca="1" si="38"/>
        <v>0</v>
      </c>
      <c r="AE63" s="237">
        <f t="shared" ca="1" si="38"/>
        <v>0</v>
      </c>
      <c r="AF63" s="237">
        <f t="shared" ca="1" si="38"/>
        <v>0</v>
      </c>
      <c r="AG63" s="237">
        <f t="shared" ca="1" si="38"/>
        <v>0</v>
      </c>
      <c r="AH63" s="237">
        <f t="shared" ca="1" si="38"/>
        <v>0</v>
      </c>
      <c r="AI63" s="237">
        <f t="shared" ca="1" si="13"/>
        <v>0</v>
      </c>
      <c r="AJ63" s="237" t="str">
        <f t="shared" ca="1" si="31"/>
        <v/>
      </c>
      <c r="AK63" s="237" t="str">
        <f t="shared" ca="1" si="34"/>
        <v/>
      </c>
      <c r="AL63" s="237" t="str">
        <f t="shared" ca="1" si="7"/>
        <v/>
      </c>
      <c r="AM63" s="237" t="str">
        <f t="shared" ca="1" si="35"/>
        <v/>
      </c>
      <c r="AN63" s="237" t="str">
        <f t="shared" ca="1" si="36"/>
        <v/>
      </c>
      <c r="AO63" s="237" t="str">
        <f t="shared" ca="1" si="37"/>
        <v/>
      </c>
      <c r="AP63" s="237" t="str">
        <f t="shared" ca="1" si="32"/>
        <v/>
      </c>
      <c r="AQ63" s="237" t="str">
        <f t="shared" ca="1" si="30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3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0" t="str">
        <f t="shared" ca="1" si="29"/>
        <v/>
      </c>
      <c r="B64" s="291"/>
      <c r="C64" s="292"/>
      <c r="D64" s="338" t="str">
        <f t="shared" ca="1" si="39"/>
        <v/>
      </c>
      <c r="E64" s="339"/>
      <c r="F64" s="227" t="str">
        <f t="shared" ca="1" si="40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3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1"/>
        <v>0</v>
      </c>
      <c r="AD64" s="237">
        <f t="shared" ca="1" si="38"/>
        <v>0</v>
      </c>
      <c r="AE64" s="237">
        <f t="shared" ca="1" si="38"/>
        <v>0</v>
      </c>
      <c r="AF64" s="237">
        <f t="shared" ca="1" si="38"/>
        <v>0</v>
      </c>
      <c r="AG64" s="237">
        <f t="shared" ca="1" si="38"/>
        <v>0</v>
      </c>
      <c r="AH64" s="237">
        <f t="shared" ca="1" si="38"/>
        <v>0</v>
      </c>
      <c r="AI64" s="237">
        <f t="shared" ca="1" si="13"/>
        <v>0</v>
      </c>
      <c r="AJ64" s="237" t="str">
        <f t="shared" ca="1" si="31"/>
        <v/>
      </c>
      <c r="AK64" s="237" t="str">
        <f t="shared" ca="1" si="34"/>
        <v/>
      </c>
      <c r="AL64" s="237" t="str">
        <f t="shared" ca="1" si="7"/>
        <v/>
      </c>
      <c r="AM64" s="237" t="str">
        <f t="shared" ca="1" si="35"/>
        <v/>
      </c>
      <c r="AN64" s="237" t="str">
        <f t="shared" ca="1" si="36"/>
        <v/>
      </c>
      <c r="AO64" s="237" t="str">
        <f t="shared" ca="1" si="37"/>
        <v/>
      </c>
      <c r="AP64" s="237" t="str">
        <f t="shared" ca="1" si="32"/>
        <v/>
      </c>
      <c r="AQ64" s="237" t="str">
        <f t="shared" ca="1" si="30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3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0" t="str">
        <f t="shared" ca="1" si="29"/>
        <v/>
      </c>
      <c r="B65" s="291"/>
      <c r="C65" s="292"/>
      <c r="D65" s="338" t="str">
        <f t="shared" ca="1" si="39"/>
        <v/>
      </c>
      <c r="E65" s="339"/>
      <c r="F65" s="227" t="str">
        <f t="shared" ca="1" si="40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3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1"/>
        <v>0</v>
      </c>
      <c r="AD65" s="237">
        <f t="shared" ca="1" si="38"/>
        <v>0</v>
      </c>
      <c r="AE65" s="237">
        <f t="shared" ca="1" si="38"/>
        <v>0</v>
      </c>
      <c r="AF65" s="237">
        <f t="shared" ca="1" si="38"/>
        <v>0</v>
      </c>
      <c r="AG65" s="237">
        <f t="shared" ca="1" si="38"/>
        <v>0</v>
      </c>
      <c r="AH65" s="237">
        <f t="shared" ca="1" si="38"/>
        <v>0</v>
      </c>
      <c r="AI65" s="237">
        <f t="shared" ca="1" si="13"/>
        <v>0</v>
      </c>
      <c r="AJ65" s="237" t="str">
        <f t="shared" ca="1" si="31"/>
        <v/>
      </c>
      <c r="AK65" s="237" t="str">
        <f t="shared" ca="1" si="34"/>
        <v/>
      </c>
      <c r="AL65" s="237" t="str">
        <f t="shared" ca="1" si="7"/>
        <v/>
      </c>
      <c r="AM65" s="237" t="str">
        <f t="shared" ca="1" si="35"/>
        <v/>
      </c>
      <c r="AN65" s="237" t="str">
        <f t="shared" ca="1" si="36"/>
        <v/>
      </c>
      <c r="AO65" s="237" t="str">
        <f t="shared" ca="1" si="37"/>
        <v/>
      </c>
      <c r="AP65" s="237" t="str">
        <f t="shared" ca="1" si="32"/>
        <v/>
      </c>
      <c r="AQ65" s="237" t="str">
        <f t="shared" ca="1" si="30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3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0" t="str">
        <f t="shared" ca="1" si="29"/>
        <v/>
      </c>
      <c r="B66" s="291"/>
      <c r="C66" s="292"/>
      <c r="D66" s="338" t="str">
        <f t="shared" ca="1" si="39"/>
        <v/>
      </c>
      <c r="E66" s="339"/>
      <c r="F66" s="227" t="str">
        <f t="shared" ca="1" si="40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3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1"/>
        <v>0</v>
      </c>
      <c r="AD66" s="237">
        <f t="shared" ca="1" si="38"/>
        <v>0</v>
      </c>
      <c r="AE66" s="237">
        <f t="shared" ca="1" si="38"/>
        <v>0</v>
      </c>
      <c r="AF66" s="237">
        <f t="shared" ca="1" si="38"/>
        <v>0</v>
      </c>
      <c r="AG66" s="237">
        <f t="shared" ca="1" si="38"/>
        <v>0</v>
      </c>
      <c r="AH66" s="237">
        <f t="shared" ca="1" si="38"/>
        <v>0</v>
      </c>
      <c r="AI66" s="237">
        <f t="shared" ca="1" si="13"/>
        <v>0</v>
      </c>
      <c r="AJ66" s="237" t="str">
        <f t="shared" ca="1" si="31"/>
        <v/>
      </c>
      <c r="AK66" s="237" t="str">
        <f t="shared" ca="1" si="34"/>
        <v/>
      </c>
      <c r="AL66" s="237" t="str">
        <f t="shared" ca="1" si="7"/>
        <v/>
      </c>
      <c r="AM66" s="237" t="str">
        <f t="shared" ca="1" si="35"/>
        <v/>
      </c>
      <c r="AN66" s="237" t="str">
        <f t="shared" ca="1" si="36"/>
        <v/>
      </c>
      <c r="AO66" s="237" t="str">
        <f t="shared" ca="1" si="37"/>
        <v/>
      </c>
      <c r="AP66" s="237" t="str">
        <f t="shared" ca="1" si="32"/>
        <v/>
      </c>
      <c r="AQ66" s="237" t="str">
        <f t="shared" ca="1" si="30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3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0" t="str">
        <f t="shared" ca="1" si="29"/>
        <v/>
      </c>
      <c r="B67" s="291"/>
      <c r="C67" s="292"/>
      <c r="D67" s="338" t="str">
        <f t="shared" ca="1" si="39"/>
        <v/>
      </c>
      <c r="E67" s="339"/>
      <c r="F67" s="227" t="str">
        <f t="shared" ca="1" si="40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3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1"/>
        <v>0</v>
      </c>
      <c r="AD67" s="237">
        <f t="shared" ca="1" si="38"/>
        <v>0</v>
      </c>
      <c r="AE67" s="237">
        <f t="shared" ca="1" si="38"/>
        <v>0</v>
      </c>
      <c r="AF67" s="237">
        <f t="shared" ca="1" si="38"/>
        <v>0</v>
      </c>
      <c r="AG67" s="237">
        <f t="shared" ca="1" si="38"/>
        <v>0</v>
      </c>
      <c r="AH67" s="237">
        <f t="shared" ca="1" si="38"/>
        <v>0</v>
      </c>
      <c r="AI67" s="237">
        <f t="shared" ca="1" si="13"/>
        <v>0</v>
      </c>
      <c r="AJ67" s="237" t="str">
        <f t="shared" ref="AJ67:AJ82" ca="1" si="41">IF($AC67=0,"",IF($X67&lt;=AC$2,"/R1","")&amp;IF($Y67&lt;=AC$2,"/R2","")&amp;IF($Z67&lt;=AC$2,"/R3","")&amp;IF($AA67&lt;=AC$2,"/F","")&amp;IF($AB67&lt;=AC$2,"/PO",""))</f>
        <v/>
      </c>
      <c r="AK67" s="237" t="str">
        <f t="shared" ca="1" si="34"/>
        <v/>
      </c>
      <c r="AL67" s="237" t="str">
        <f t="shared" ca="1" si="7"/>
        <v/>
      </c>
      <c r="AM67" s="237" t="str">
        <f t="shared" ca="1" si="35"/>
        <v/>
      </c>
      <c r="AN67" s="237" t="str">
        <f t="shared" ca="1" si="36"/>
        <v/>
      </c>
      <c r="AO67" s="237" t="str">
        <f t="shared" ca="1" si="37"/>
        <v/>
      </c>
      <c r="AP67" s="237" t="str">
        <f t="shared" ref="AP67:AP82" ca="1" si="42">IF(AI67=0,"",IF($X67&gt;=AI$2,"/R1","")&amp;IF($Y67&gt;=AI$2,"/R2","")&amp;IF($Z67&gt;=AI$2,"/R3","")&amp;IF($AA67&gt;=AI$2,"/F","")&amp;IF($AB67&gt;=AI$2,"/PO",""))</f>
        <v/>
      </c>
      <c r="AQ67" s="237" t="str">
        <f t="shared" ca="1" si="30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3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0" t="str">
        <f t="shared" ca="1" si="29"/>
        <v/>
      </c>
      <c r="B68" s="291"/>
      <c r="C68" s="292"/>
      <c r="D68" s="338" t="str">
        <f t="shared" ca="1" si="39"/>
        <v/>
      </c>
      <c r="E68" s="339"/>
      <c r="F68" s="284" t="str">
        <f t="shared" ca="1" si="40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3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1"/>
        <v>0</v>
      </c>
      <c r="AD68" s="237">
        <f t="shared" ca="1" si="38"/>
        <v>0</v>
      </c>
      <c r="AE68" s="237">
        <f t="shared" ca="1" si="38"/>
        <v>0</v>
      </c>
      <c r="AF68" s="237">
        <f t="shared" ca="1" si="38"/>
        <v>0</v>
      </c>
      <c r="AG68" s="237">
        <f t="shared" ca="1" si="38"/>
        <v>0</v>
      </c>
      <c r="AH68" s="237">
        <f t="shared" ca="1" si="38"/>
        <v>0</v>
      </c>
      <c r="AI68" s="237">
        <f t="shared" ca="1" si="13"/>
        <v>0</v>
      </c>
      <c r="AJ68" s="237" t="str">
        <f t="shared" ca="1" si="41"/>
        <v/>
      </c>
      <c r="AK68" s="237" t="str">
        <f t="shared" ref="AK68:AK82" ca="1" si="44">IF(AD68=0,"",IF($X68=AD$2,"/R1","")&amp;IF($Y68=AD$2,"/R2","")&amp;IF($Z68=AD$2,"/R3","")&amp;IF($AA68=AD$2,"/F","")&amp;IF($AB68=AD$2,"/PO",""))</f>
        <v/>
      </c>
      <c r="AL68" s="237" t="str">
        <f t="shared" ref="AL68:AL82" ca="1" si="45">IF(AE68=0,"",IF($X68=AE$2,"/R1","")&amp;IF($Y68=AE$2,"/R2","")&amp;IF($Z68=AE$2,"/R3","")&amp;IF($AA68=AE$2,"/F","")&amp;IF($AB68=AE$2,"/PO",""))</f>
        <v/>
      </c>
      <c r="AM68" s="237" t="str">
        <f t="shared" ref="AM68:AM82" ca="1" si="46">IF(AF68=0,"",IF($X68=AF$2,"/R1","")&amp;IF($Y68=AF$2,"/R2","")&amp;IF($Z68=AF$2,"/R3","")&amp;IF($AA68=AF$2,"/F","")&amp;IF($AB68=AF$2,"/PO",""))</f>
        <v/>
      </c>
      <c r="AN68" s="237" t="str">
        <f t="shared" ref="AN68:AN82" ca="1" si="47">IF(AG68=0,"",IF($X68=AG$2,"/R1","")&amp;IF($Y68=AG$2,"/R2","")&amp;IF($Z68=AG$2,"/R3","")&amp;IF($AA68=AG$2,"/F","")&amp;IF($AB68=AG$2,"/PO",""))</f>
        <v/>
      </c>
      <c r="AO68" s="237" t="str">
        <f t="shared" ref="AO68:AO82" ca="1" si="48">IF(AH68=0,"",IF($X68=AH$2,"/R1","")&amp;IF($Y68=AH$2,"/R2","")&amp;IF($Z68=AH$2,"/R3","")&amp;IF($AA68=AH$2,"/F","")&amp;IF($AB68=AH$2,"/PO",""))</f>
        <v/>
      </c>
      <c r="AP68" s="237" t="str">
        <f t="shared" ca="1" si="42"/>
        <v/>
      </c>
      <c r="AQ68" s="237" t="str">
        <f t="shared" ca="1" si="30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3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0" t="str">
        <f t="shared" ca="1" si="29"/>
        <v/>
      </c>
      <c r="B69" s="291"/>
      <c r="C69" s="292"/>
      <c r="D69" s="338" t="str">
        <f t="shared" ca="1" si="39"/>
        <v/>
      </c>
      <c r="E69" s="339"/>
      <c r="F69" s="227" t="str">
        <f t="shared" ca="1" si="40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3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1"/>
        <v>0</v>
      </c>
      <c r="AD69" s="237">
        <f t="shared" ca="1" si="38"/>
        <v>0</v>
      </c>
      <c r="AE69" s="237">
        <f t="shared" ca="1" si="38"/>
        <v>0</v>
      </c>
      <c r="AF69" s="237">
        <f t="shared" ca="1" si="38"/>
        <v>0</v>
      </c>
      <c r="AG69" s="237">
        <f t="shared" ca="1" si="38"/>
        <v>0</v>
      </c>
      <c r="AH69" s="237">
        <f t="shared" ca="1" si="38"/>
        <v>0</v>
      </c>
      <c r="AI69" s="237">
        <f t="shared" ca="1" si="13"/>
        <v>0</v>
      </c>
      <c r="AJ69" s="237" t="str">
        <f t="shared" ca="1" si="41"/>
        <v/>
      </c>
      <c r="AK69" s="237" t="str">
        <f t="shared" ca="1" si="44"/>
        <v/>
      </c>
      <c r="AL69" s="237" t="str">
        <f t="shared" ca="1" si="45"/>
        <v/>
      </c>
      <c r="AM69" s="237" t="str">
        <f t="shared" ca="1" si="46"/>
        <v/>
      </c>
      <c r="AN69" s="237" t="str">
        <f t="shared" ca="1" si="47"/>
        <v/>
      </c>
      <c r="AO69" s="237" t="str">
        <f t="shared" ca="1" si="48"/>
        <v/>
      </c>
      <c r="AP69" s="237" t="str">
        <f t="shared" ca="1" si="42"/>
        <v/>
      </c>
      <c r="AQ69" s="237" t="str">
        <f t="shared" ca="1" si="30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3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0" t="str">
        <f t="shared" ca="1" si="29"/>
        <v/>
      </c>
      <c r="B70" s="291"/>
      <c r="C70" s="292"/>
      <c r="D70" s="338" t="str">
        <f t="shared" ca="1" si="39"/>
        <v/>
      </c>
      <c r="E70" s="339"/>
      <c r="F70" s="227" t="str">
        <f t="shared" ca="1" si="40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3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9">COUNTIF($X70:$AB70,AND("&lt;="&amp;AC$2,"&gt;0"))</f>
        <v>0</v>
      </c>
      <c r="AD70" s="237">
        <f t="shared" ca="1" si="38"/>
        <v>0</v>
      </c>
      <c r="AE70" s="237">
        <f t="shared" ca="1" si="38"/>
        <v>0</v>
      </c>
      <c r="AF70" s="237">
        <f t="shared" ca="1" si="38"/>
        <v>0</v>
      </c>
      <c r="AG70" s="237">
        <f t="shared" ca="1" si="38"/>
        <v>0</v>
      </c>
      <c r="AH70" s="237">
        <f t="shared" ca="1" si="38"/>
        <v>0</v>
      </c>
      <c r="AI70" s="237">
        <f t="shared" ca="1" si="13"/>
        <v>0</v>
      </c>
      <c r="AJ70" s="237" t="str">
        <f t="shared" ca="1" si="41"/>
        <v/>
      </c>
      <c r="AK70" s="237" t="str">
        <f t="shared" ca="1" si="44"/>
        <v/>
      </c>
      <c r="AL70" s="237" t="str">
        <f t="shared" ca="1" si="45"/>
        <v/>
      </c>
      <c r="AM70" s="237" t="str">
        <f t="shared" ca="1" si="46"/>
        <v/>
      </c>
      <c r="AN70" s="237" t="str">
        <f t="shared" ca="1" si="47"/>
        <v/>
      </c>
      <c r="AO70" s="237" t="str">
        <f t="shared" ca="1" si="48"/>
        <v/>
      </c>
      <c r="AP70" s="237" t="str">
        <f t="shared" ca="1" si="42"/>
        <v/>
      </c>
      <c r="AQ70" s="237" t="str">
        <f t="shared" ca="1" si="30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3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0" t="str">
        <f t="shared" ca="1" si="29"/>
        <v/>
      </c>
      <c r="B71" s="291"/>
      <c r="C71" s="292"/>
      <c r="D71" s="338" t="str">
        <f t="shared" ca="1" si="39"/>
        <v/>
      </c>
      <c r="E71" s="339"/>
      <c r="F71" s="227" t="str">
        <f t="shared" ca="1" si="40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3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9"/>
        <v>0</v>
      </c>
      <c r="AD71" s="237">
        <f t="shared" ca="1" si="38"/>
        <v>0</v>
      </c>
      <c r="AE71" s="237">
        <f t="shared" ca="1" si="38"/>
        <v>0</v>
      </c>
      <c r="AF71" s="237">
        <f t="shared" ca="1" si="38"/>
        <v>0</v>
      </c>
      <c r="AG71" s="237">
        <f t="shared" ca="1" si="38"/>
        <v>0</v>
      </c>
      <c r="AH71" s="237">
        <f t="shared" ca="1" si="38"/>
        <v>0</v>
      </c>
      <c r="AI71" s="237">
        <f t="shared" ca="1" si="13"/>
        <v>0</v>
      </c>
      <c r="AJ71" s="237" t="str">
        <f t="shared" ca="1" si="41"/>
        <v/>
      </c>
      <c r="AK71" s="237" t="str">
        <f t="shared" ca="1" si="44"/>
        <v/>
      </c>
      <c r="AL71" s="237" t="str">
        <f t="shared" ca="1" si="45"/>
        <v/>
      </c>
      <c r="AM71" s="237" t="str">
        <f t="shared" ca="1" si="46"/>
        <v/>
      </c>
      <c r="AN71" s="237" t="str">
        <f t="shared" ca="1" si="47"/>
        <v/>
      </c>
      <c r="AO71" s="237" t="str">
        <f t="shared" ca="1" si="48"/>
        <v/>
      </c>
      <c r="AP71" s="237" t="str">
        <f t="shared" ca="1" si="42"/>
        <v/>
      </c>
      <c r="AQ71" s="237" t="str">
        <f t="shared" ca="1" si="30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3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0" t="str">
        <f t="shared" ca="1" si="29"/>
        <v/>
      </c>
      <c r="B72" s="291"/>
      <c r="C72" s="292"/>
      <c r="D72" s="338" t="str">
        <f t="shared" ca="1" si="39"/>
        <v/>
      </c>
      <c r="E72" s="339"/>
      <c r="F72" s="227" t="str">
        <f t="shared" ca="1" si="40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3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9"/>
        <v>0</v>
      </c>
      <c r="AD72" s="237">
        <f t="shared" ca="1" si="38"/>
        <v>0</v>
      </c>
      <c r="AE72" s="237">
        <f t="shared" ca="1" si="38"/>
        <v>0</v>
      </c>
      <c r="AF72" s="237">
        <f t="shared" ca="1" si="38"/>
        <v>0</v>
      </c>
      <c r="AG72" s="237">
        <f t="shared" ca="1" si="38"/>
        <v>0</v>
      </c>
      <c r="AH72" s="237">
        <f t="shared" ca="1" si="38"/>
        <v>0</v>
      </c>
      <c r="AI72" s="237">
        <f t="shared" ca="1" si="13"/>
        <v>0</v>
      </c>
      <c r="AJ72" s="237" t="str">
        <f t="shared" ca="1" si="41"/>
        <v/>
      </c>
      <c r="AK72" s="237" t="str">
        <f t="shared" ca="1" si="44"/>
        <v/>
      </c>
      <c r="AL72" s="237" t="str">
        <f t="shared" ca="1" si="45"/>
        <v/>
      </c>
      <c r="AM72" s="237" t="str">
        <f t="shared" ca="1" si="46"/>
        <v/>
      </c>
      <c r="AN72" s="237" t="str">
        <f t="shared" ca="1" si="47"/>
        <v/>
      </c>
      <c r="AO72" s="237" t="str">
        <f t="shared" ca="1" si="48"/>
        <v/>
      </c>
      <c r="AP72" s="237" t="str">
        <f t="shared" ca="1" si="42"/>
        <v/>
      </c>
      <c r="AQ72" s="237" t="str">
        <f t="shared" ca="1" si="30"/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3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0" t="str">
        <f t="shared" ca="1" si="29"/>
        <v/>
      </c>
      <c r="B73" s="291"/>
      <c r="C73" s="292"/>
      <c r="D73" s="338" t="str">
        <f t="shared" ca="1" si="39"/>
        <v/>
      </c>
      <c r="E73" s="339"/>
      <c r="F73" s="227" t="str">
        <f t="shared" ca="1" si="40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3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9"/>
        <v>0</v>
      </c>
      <c r="AD73" s="237">
        <f t="shared" ca="1" si="38"/>
        <v>0</v>
      </c>
      <c r="AE73" s="237">
        <f t="shared" ca="1" si="38"/>
        <v>0</v>
      </c>
      <c r="AF73" s="237">
        <f t="shared" ca="1" si="38"/>
        <v>0</v>
      </c>
      <c r="AG73" s="237">
        <f t="shared" ca="1" si="38"/>
        <v>0</v>
      </c>
      <c r="AH73" s="237">
        <f t="shared" ca="1" si="38"/>
        <v>0</v>
      </c>
      <c r="AI73" s="237">
        <f t="shared" ref="AI73:AI82" ca="1" si="50">COUNTIF($X73:$AB73,"&gt;="&amp;AI$2)</f>
        <v>0</v>
      </c>
      <c r="AJ73" s="237" t="str">
        <f t="shared" ca="1" si="41"/>
        <v/>
      </c>
      <c r="AK73" s="237" t="str">
        <f t="shared" ca="1" si="44"/>
        <v/>
      </c>
      <c r="AL73" s="237" t="str">
        <f t="shared" ca="1" si="45"/>
        <v/>
      </c>
      <c r="AM73" s="237" t="str">
        <f t="shared" ca="1" si="46"/>
        <v/>
      </c>
      <c r="AN73" s="237" t="str">
        <f t="shared" ca="1" si="47"/>
        <v/>
      </c>
      <c r="AO73" s="237" t="str">
        <f t="shared" ca="1" si="48"/>
        <v/>
      </c>
      <c r="AP73" s="237" t="str">
        <f t="shared" ca="1" si="42"/>
        <v/>
      </c>
      <c r="AQ73" s="237" t="str">
        <f t="shared" ca="1" si="30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3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0" t="str">
        <f t="shared" ca="1" si="29"/>
        <v/>
      </c>
      <c r="B74" s="291"/>
      <c r="C74" s="292"/>
      <c r="D74" s="338" t="str">
        <f t="shared" ca="1" si="39"/>
        <v/>
      </c>
      <c r="E74" s="339"/>
      <c r="F74" s="227" t="str">
        <f t="shared" ca="1" si="40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3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9"/>
        <v>0</v>
      </c>
      <c r="AD74" s="237">
        <f t="shared" ca="1" si="38"/>
        <v>0</v>
      </c>
      <c r="AE74" s="237">
        <f t="shared" ca="1" si="38"/>
        <v>0</v>
      </c>
      <c r="AF74" s="237">
        <f t="shared" ca="1" si="38"/>
        <v>0</v>
      </c>
      <c r="AG74" s="237">
        <f t="shared" ca="1" si="38"/>
        <v>0</v>
      </c>
      <c r="AH74" s="237">
        <f t="shared" ca="1" si="38"/>
        <v>0</v>
      </c>
      <c r="AI74" s="237">
        <f t="shared" ca="1" si="50"/>
        <v>0</v>
      </c>
      <c r="AJ74" s="237" t="str">
        <f t="shared" ca="1" si="41"/>
        <v/>
      </c>
      <c r="AK74" s="237" t="str">
        <f t="shared" ca="1" si="44"/>
        <v/>
      </c>
      <c r="AL74" s="237" t="str">
        <f t="shared" ca="1" si="45"/>
        <v/>
      </c>
      <c r="AM74" s="237" t="str">
        <f t="shared" ca="1" si="46"/>
        <v/>
      </c>
      <c r="AN74" s="237" t="str">
        <f t="shared" ca="1" si="47"/>
        <v/>
      </c>
      <c r="AO74" s="237" t="str">
        <f t="shared" ca="1" si="48"/>
        <v/>
      </c>
      <c r="AP74" s="237" t="str">
        <f t="shared" ca="1" si="42"/>
        <v/>
      </c>
      <c r="AQ74" s="237" t="str">
        <f t="shared" ca="1" si="30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3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0" t="str">
        <f t="shared" ca="1" si="29"/>
        <v/>
      </c>
      <c r="B75" s="291"/>
      <c r="C75" s="292"/>
      <c r="D75" s="338" t="str">
        <f t="shared" ca="1" si="39"/>
        <v/>
      </c>
      <c r="E75" s="339"/>
      <c r="F75" s="227" t="str">
        <f t="shared" ca="1" si="40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3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9"/>
        <v>0</v>
      </c>
      <c r="AD75" s="237">
        <f t="shared" ca="1" si="38"/>
        <v>0</v>
      </c>
      <c r="AE75" s="237">
        <f t="shared" ca="1" si="38"/>
        <v>0</v>
      </c>
      <c r="AF75" s="237">
        <f t="shared" ca="1" si="38"/>
        <v>0</v>
      </c>
      <c r="AG75" s="237">
        <f t="shared" ca="1" si="38"/>
        <v>0</v>
      </c>
      <c r="AH75" s="237">
        <f t="shared" ca="1" si="38"/>
        <v>0</v>
      </c>
      <c r="AI75" s="237">
        <f t="shared" ca="1" si="50"/>
        <v>0</v>
      </c>
      <c r="AJ75" s="237" t="str">
        <f t="shared" ca="1" si="41"/>
        <v/>
      </c>
      <c r="AK75" s="237" t="str">
        <f t="shared" ca="1" si="44"/>
        <v/>
      </c>
      <c r="AL75" s="237" t="str">
        <f t="shared" ca="1" si="45"/>
        <v/>
      </c>
      <c r="AM75" s="237" t="str">
        <f t="shared" ca="1" si="46"/>
        <v/>
      </c>
      <c r="AN75" s="237" t="str">
        <f t="shared" ca="1" si="47"/>
        <v/>
      </c>
      <c r="AO75" s="237" t="str">
        <f t="shared" ca="1" si="48"/>
        <v/>
      </c>
      <c r="AP75" s="237" t="str">
        <f t="shared" ca="1" si="42"/>
        <v/>
      </c>
      <c r="AQ75" s="237" t="str">
        <f t="shared" ca="1" si="30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3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0" t="str">
        <f t="shared" ca="1" si="29"/>
        <v/>
      </c>
      <c r="B76" s="291"/>
      <c r="C76" s="292"/>
      <c r="D76" s="338" t="str">
        <f t="shared" ca="1" si="39"/>
        <v/>
      </c>
      <c r="E76" s="339"/>
      <c r="F76" s="227" t="str">
        <f t="shared" ca="1" si="40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3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9"/>
        <v>0</v>
      </c>
      <c r="AD76" s="237">
        <f t="shared" ca="1" si="38"/>
        <v>0</v>
      </c>
      <c r="AE76" s="237">
        <f t="shared" ca="1" si="38"/>
        <v>0</v>
      </c>
      <c r="AF76" s="237">
        <f t="shared" ca="1" si="38"/>
        <v>0</v>
      </c>
      <c r="AG76" s="237">
        <f t="shared" ca="1" si="38"/>
        <v>0</v>
      </c>
      <c r="AH76" s="237">
        <f t="shared" ca="1" si="38"/>
        <v>0</v>
      </c>
      <c r="AI76" s="237">
        <f t="shared" ca="1" si="50"/>
        <v>0</v>
      </c>
      <c r="AJ76" s="237" t="str">
        <f t="shared" ca="1" si="41"/>
        <v/>
      </c>
      <c r="AK76" s="237" t="str">
        <f t="shared" ca="1" si="44"/>
        <v/>
      </c>
      <c r="AL76" s="237" t="str">
        <f t="shared" ca="1" si="45"/>
        <v/>
      </c>
      <c r="AM76" s="237" t="str">
        <f t="shared" ca="1" si="46"/>
        <v/>
      </c>
      <c r="AN76" s="237" t="str">
        <f t="shared" ca="1" si="47"/>
        <v/>
      </c>
      <c r="AO76" s="237" t="str">
        <f t="shared" ca="1" si="48"/>
        <v/>
      </c>
      <c r="AP76" s="237" t="str">
        <f t="shared" ca="1" si="42"/>
        <v/>
      </c>
      <c r="AQ76" s="237" t="str">
        <f t="shared" ca="1" si="30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3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0" t="str">
        <f t="shared" ca="1" si="29"/>
        <v/>
      </c>
      <c r="B77" s="291"/>
      <c r="C77" s="292"/>
      <c r="D77" s="338" t="str">
        <f t="shared" ca="1" si="39"/>
        <v/>
      </c>
      <c r="E77" s="339"/>
      <c r="F77" s="227" t="str">
        <f t="shared" ca="1" si="40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3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9"/>
        <v>0</v>
      </c>
      <c r="AD77" s="237">
        <f t="shared" ca="1" si="38"/>
        <v>0</v>
      </c>
      <c r="AE77" s="237">
        <f t="shared" ca="1" si="38"/>
        <v>0</v>
      </c>
      <c r="AF77" s="237">
        <f t="shared" ca="1" si="38"/>
        <v>0</v>
      </c>
      <c r="AG77" s="237">
        <f t="shared" ca="1" si="38"/>
        <v>0</v>
      </c>
      <c r="AH77" s="237">
        <f t="shared" ca="1" si="38"/>
        <v>0</v>
      </c>
      <c r="AI77" s="237">
        <f t="shared" ca="1" si="50"/>
        <v>0</v>
      </c>
      <c r="AJ77" s="237" t="str">
        <f t="shared" ca="1" si="41"/>
        <v/>
      </c>
      <c r="AK77" s="237" t="str">
        <f t="shared" ca="1" si="44"/>
        <v/>
      </c>
      <c r="AL77" s="237" t="str">
        <f t="shared" ca="1" si="45"/>
        <v/>
      </c>
      <c r="AM77" s="237" t="str">
        <f t="shared" ca="1" si="46"/>
        <v/>
      </c>
      <c r="AN77" s="237" t="str">
        <f t="shared" ca="1" si="47"/>
        <v/>
      </c>
      <c r="AO77" s="237" t="str">
        <f t="shared" ca="1" si="48"/>
        <v/>
      </c>
      <c r="AP77" s="237" t="str">
        <f t="shared" ca="1" si="42"/>
        <v/>
      </c>
      <c r="AQ77" s="237" t="str">
        <f t="shared" ca="1" si="30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3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0" t="str">
        <f t="shared" ca="1" si="29"/>
        <v/>
      </c>
      <c r="B78" s="291"/>
      <c r="C78" s="292"/>
      <c r="D78" s="338" t="str">
        <f t="shared" ca="1" si="39"/>
        <v/>
      </c>
      <c r="E78" s="339"/>
      <c r="F78" s="227" t="str">
        <f t="shared" ca="1" si="40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3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9"/>
        <v>0</v>
      </c>
      <c r="AD78" s="237">
        <f t="shared" ca="1" si="38"/>
        <v>0</v>
      </c>
      <c r="AE78" s="237">
        <f t="shared" ca="1" si="38"/>
        <v>0</v>
      </c>
      <c r="AF78" s="237">
        <f t="shared" ca="1" si="38"/>
        <v>0</v>
      </c>
      <c r="AG78" s="237">
        <f t="shared" ca="1" si="38"/>
        <v>0</v>
      </c>
      <c r="AH78" s="237">
        <f t="shared" ca="1" si="38"/>
        <v>0</v>
      </c>
      <c r="AI78" s="237">
        <f t="shared" ca="1" si="50"/>
        <v>0</v>
      </c>
      <c r="AJ78" s="237" t="str">
        <f t="shared" ca="1" si="41"/>
        <v/>
      </c>
      <c r="AK78" s="237" t="str">
        <f t="shared" ca="1" si="44"/>
        <v/>
      </c>
      <c r="AL78" s="237" t="str">
        <f t="shared" ca="1" si="45"/>
        <v/>
      </c>
      <c r="AM78" s="237" t="str">
        <f t="shared" ca="1" si="46"/>
        <v/>
      </c>
      <c r="AN78" s="237" t="str">
        <f t="shared" ca="1" si="47"/>
        <v/>
      </c>
      <c r="AO78" s="237" t="str">
        <f t="shared" ca="1" si="48"/>
        <v/>
      </c>
      <c r="AP78" s="237" t="str">
        <f t="shared" ca="1" si="42"/>
        <v/>
      </c>
      <c r="AQ78" s="237" t="str">
        <f t="shared" ca="1" si="30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3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0" t="str">
        <f t="shared" ca="1" si="29"/>
        <v/>
      </c>
      <c r="B79" s="291"/>
      <c r="C79" s="292"/>
      <c r="D79" s="338" t="str">
        <f t="shared" ca="1" si="39"/>
        <v/>
      </c>
      <c r="E79" s="339"/>
      <c r="F79" s="227" t="str">
        <f t="shared" ca="1" si="40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3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9"/>
        <v>0</v>
      </c>
      <c r="AD79" s="237">
        <f t="shared" ca="1" si="38"/>
        <v>0</v>
      </c>
      <c r="AE79" s="237">
        <f t="shared" ca="1" si="38"/>
        <v>0</v>
      </c>
      <c r="AF79" s="237">
        <f t="shared" ca="1" si="38"/>
        <v>0</v>
      </c>
      <c r="AG79" s="237">
        <f t="shared" ca="1" si="38"/>
        <v>0</v>
      </c>
      <c r="AH79" s="237">
        <f t="shared" ca="1" si="38"/>
        <v>0</v>
      </c>
      <c r="AI79" s="237">
        <f t="shared" ca="1" si="50"/>
        <v>0</v>
      </c>
      <c r="AJ79" s="237" t="str">
        <f t="shared" ca="1" si="41"/>
        <v/>
      </c>
      <c r="AK79" s="237" t="str">
        <f t="shared" ca="1" si="44"/>
        <v/>
      </c>
      <c r="AL79" s="237" t="str">
        <f t="shared" ca="1" si="45"/>
        <v/>
      </c>
      <c r="AM79" s="237" t="str">
        <f t="shared" ca="1" si="46"/>
        <v/>
      </c>
      <c r="AN79" s="237" t="str">
        <f t="shared" ca="1" si="47"/>
        <v/>
      </c>
      <c r="AO79" s="237" t="str">
        <f t="shared" ca="1" si="48"/>
        <v/>
      </c>
      <c r="AP79" s="237" t="str">
        <f t="shared" ca="1" si="42"/>
        <v/>
      </c>
      <c r="AQ79" s="237" t="str">
        <f t="shared" ca="1" si="30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3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0" t="str">
        <f t="shared" ca="1" si="29"/>
        <v/>
      </c>
      <c r="B80" s="291"/>
      <c r="C80" s="292"/>
      <c r="D80" s="338" t="str">
        <f t="shared" ca="1" si="39"/>
        <v/>
      </c>
      <c r="E80" s="339"/>
      <c r="F80" s="227" t="str">
        <f t="shared" ca="1" si="40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3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9"/>
        <v>0</v>
      </c>
      <c r="AD80" s="237">
        <f t="shared" ca="1" si="38"/>
        <v>0</v>
      </c>
      <c r="AE80" s="237">
        <f t="shared" ca="1" si="38"/>
        <v>0</v>
      </c>
      <c r="AF80" s="237">
        <f t="shared" ca="1" si="38"/>
        <v>0</v>
      </c>
      <c r="AG80" s="237">
        <f t="shared" ca="1" si="38"/>
        <v>0</v>
      </c>
      <c r="AH80" s="237">
        <f t="shared" ca="1" si="38"/>
        <v>0</v>
      </c>
      <c r="AI80" s="237">
        <f t="shared" ca="1" si="50"/>
        <v>0</v>
      </c>
      <c r="AJ80" s="237" t="str">
        <f t="shared" ca="1" si="41"/>
        <v/>
      </c>
      <c r="AK80" s="237" t="str">
        <f t="shared" ca="1" si="44"/>
        <v/>
      </c>
      <c r="AL80" s="237" t="str">
        <f t="shared" ca="1" si="45"/>
        <v/>
      </c>
      <c r="AM80" s="237" t="str">
        <f t="shared" ca="1" si="46"/>
        <v/>
      </c>
      <c r="AN80" s="237" t="str">
        <f t="shared" ca="1" si="47"/>
        <v/>
      </c>
      <c r="AO80" s="237" t="str">
        <f t="shared" ca="1" si="48"/>
        <v/>
      </c>
      <c r="AP80" s="237" t="str">
        <f t="shared" ca="1" si="42"/>
        <v/>
      </c>
      <c r="AQ80" s="237" t="str">
        <f t="shared" ca="1" si="30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3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0" t="str">
        <f t="shared" ca="1" si="29"/>
        <v/>
      </c>
      <c r="B81" s="291"/>
      <c r="C81" s="292"/>
      <c r="D81" s="338" t="str">
        <f t="shared" ca="1" si="39"/>
        <v/>
      </c>
      <c r="E81" s="339"/>
      <c r="F81" s="227" t="str">
        <f t="shared" ca="1" si="40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3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9"/>
        <v>0</v>
      </c>
      <c r="AD81" s="237">
        <f t="shared" ca="1" si="38"/>
        <v>0</v>
      </c>
      <c r="AE81" s="237">
        <f t="shared" ca="1" si="38"/>
        <v>0</v>
      </c>
      <c r="AF81" s="237">
        <f t="shared" ca="1" si="38"/>
        <v>0</v>
      </c>
      <c r="AG81" s="237">
        <f t="shared" ca="1" si="38"/>
        <v>0</v>
      </c>
      <c r="AH81" s="237">
        <f t="shared" ca="1" si="38"/>
        <v>0</v>
      </c>
      <c r="AI81" s="237">
        <f t="shared" ca="1" si="50"/>
        <v>0</v>
      </c>
      <c r="AJ81" s="237" t="str">
        <f t="shared" ca="1" si="41"/>
        <v/>
      </c>
      <c r="AK81" s="237" t="str">
        <f t="shared" ca="1" si="44"/>
        <v/>
      </c>
      <c r="AL81" s="237" t="str">
        <f t="shared" ca="1" si="45"/>
        <v/>
      </c>
      <c r="AM81" s="237" t="str">
        <f t="shared" ca="1" si="46"/>
        <v/>
      </c>
      <c r="AN81" s="237" t="str">
        <f t="shared" ca="1" si="47"/>
        <v/>
      </c>
      <c r="AO81" s="237" t="str">
        <f t="shared" ca="1" si="48"/>
        <v/>
      </c>
      <c r="AP81" s="237" t="str">
        <f t="shared" ca="1" si="42"/>
        <v/>
      </c>
      <c r="AQ81" s="237" t="str">
        <f t="shared" ca="1" si="30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3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0" t="str">
        <f t="shared" ca="1" si="29"/>
        <v/>
      </c>
      <c r="B82" s="291"/>
      <c r="C82" s="292"/>
      <c r="D82" s="338" t="str">
        <f t="shared" ca="1" si="39"/>
        <v/>
      </c>
      <c r="E82" s="339"/>
      <c r="F82" s="227" t="str">
        <f t="shared" ca="1" si="40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3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9"/>
        <v>0</v>
      </c>
      <c r="AD82" s="237">
        <f t="shared" ca="1" si="38"/>
        <v>0</v>
      </c>
      <c r="AE82" s="237">
        <f t="shared" ca="1" si="38"/>
        <v>0</v>
      </c>
      <c r="AF82" s="237">
        <f t="shared" ca="1" si="38"/>
        <v>0</v>
      </c>
      <c r="AG82" s="237">
        <f t="shared" ca="1" si="38"/>
        <v>0</v>
      </c>
      <c r="AH82" s="237">
        <f t="shared" ca="1" si="38"/>
        <v>0</v>
      </c>
      <c r="AI82" s="237">
        <f t="shared" ca="1" si="50"/>
        <v>0</v>
      </c>
      <c r="AJ82" s="237" t="str">
        <f t="shared" ca="1" si="41"/>
        <v/>
      </c>
      <c r="AK82" s="237" t="str">
        <f t="shared" ca="1" si="44"/>
        <v/>
      </c>
      <c r="AL82" s="237" t="str">
        <f t="shared" ca="1" si="45"/>
        <v/>
      </c>
      <c r="AM82" s="237" t="str">
        <f t="shared" ca="1" si="46"/>
        <v/>
      </c>
      <c r="AN82" s="237" t="str">
        <f t="shared" ca="1" si="47"/>
        <v/>
      </c>
      <c r="AO82" s="237" t="str">
        <f t="shared" ca="1" si="48"/>
        <v/>
      </c>
      <c r="AP82" s="237" t="str">
        <f t="shared" ca="1" si="42"/>
        <v/>
      </c>
      <c r="AQ82" s="237" t="str">
        <f t="shared" ca="1" si="30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3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0" t="str">
        <f t="shared" ca="1" si="29"/>
        <v/>
      </c>
      <c r="B83" s="291"/>
      <c r="C83" s="292"/>
      <c r="D83" s="338" t="str">
        <f t="shared" ref="D83:D98" ca="1" si="51">INDEX(AV:AV,MATCH(A83,AR:AR,0))</f>
        <v/>
      </c>
      <c r="E83" s="339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3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0" t="str">
        <f t="shared" ca="1" si="29"/>
        <v/>
      </c>
      <c r="B84" s="291"/>
      <c r="C84" s="292"/>
      <c r="D84" s="338" t="str">
        <f t="shared" ca="1" si="51"/>
        <v/>
      </c>
      <c r="E84" s="339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3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0" t="str">
        <f t="shared" ca="1" si="29"/>
        <v/>
      </c>
      <c r="B85" s="291"/>
      <c r="C85" s="292"/>
      <c r="D85" s="338" t="str">
        <f t="shared" ca="1" si="51"/>
        <v/>
      </c>
      <c r="E85" s="339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3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0" t="str">
        <f t="shared" ref="A86:A97" ca="1" si="53">AW70</f>
        <v/>
      </c>
      <c r="B86" s="291"/>
      <c r="C86" s="292"/>
      <c r="D86" s="338" t="str">
        <f t="shared" ca="1" si="51"/>
        <v/>
      </c>
      <c r="E86" s="339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3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0" t="str">
        <f t="shared" ca="1" si="53"/>
        <v/>
      </c>
      <c r="B87" s="291"/>
      <c r="C87" s="292"/>
      <c r="D87" s="338" t="str">
        <f t="shared" ca="1" si="51"/>
        <v/>
      </c>
      <c r="E87" s="339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3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0" t="str">
        <f t="shared" ca="1" si="53"/>
        <v/>
      </c>
      <c r="B88" s="291"/>
      <c r="C88" s="292"/>
      <c r="D88" s="338" t="str">
        <f t="shared" ca="1" si="51"/>
        <v/>
      </c>
      <c r="E88" s="339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3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0" t="str">
        <f t="shared" ca="1" si="53"/>
        <v/>
      </c>
      <c r="B89" s="291"/>
      <c r="C89" s="292"/>
      <c r="D89" s="338" t="str">
        <f t="shared" ca="1" si="51"/>
        <v/>
      </c>
      <c r="E89" s="339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3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0" t="str">
        <f t="shared" ca="1" si="53"/>
        <v/>
      </c>
      <c r="B90" s="291"/>
      <c r="C90" s="292"/>
      <c r="D90" s="338" t="str">
        <f t="shared" ca="1" si="51"/>
        <v/>
      </c>
      <c r="E90" s="339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3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0" t="str">
        <f t="shared" ca="1" si="53"/>
        <v/>
      </c>
      <c r="B91" s="291"/>
      <c r="C91" s="292"/>
      <c r="D91" s="338" t="str">
        <f t="shared" ca="1" si="51"/>
        <v/>
      </c>
      <c r="E91" s="339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3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0" t="str">
        <f t="shared" ca="1" si="53"/>
        <v/>
      </c>
      <c r="B92" s="291"/>
      <c r="C92" s="292"/>
      <c r="D92" s="338" t="str">
        <f t="shared" ca="1" si="51"/>
        <v/>
      </c>
      <c r="E92" s="339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3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0" t="str">
        <f t="shared" ca="1" si="53"/>
        <v/>
      </c>
      <c r="B93" s="291"/>
      <c r="C93" s="292"/>
      <c r="D93" s="338" t="str">
        <f t="shared" ca="1" si="51"/>
        <v/>
      </c>
      <c r="E93" s="339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3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0" t="str">
        <f t="shared" ca="1" si="53"/>
        <v/>
      </c>
      <c r="B94" s="291"/>
      <c r="C94" s="292"/>
      <c r="D94" s="338" t="str">
        <f t="shared" ca="1" si="51"/>
        <v/>
      </c>
      <c r="E94" s="339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3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0" t="str">
        <f t="shared" ca="1" si="53"/>
        <v/>
      </c>
      <c r="B95" s="291"/>
      <c r="C95" s="292"/>
      <c r="D95" s="338" t="str">
        <f t="shared" ca="1" si="51"/>
        <v/>
      </c>
      <c r="E95" s="339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3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0" t="str">
        <f t="shared" ca="1" si="53"/>
        <v/>
      </c>
      <c r="B96" s="291"/>
      <c r="C96" s="292"/>
      <c r="D96" s="338" t="str">
        <f t="shared" ca="1" si="51"/>
        <v/>
      </c>
      <c r="E96" s="339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3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0" t="str">
        <f t="shared" ca="1" si="53"/>
        <v/>
      </c>
      <c r="B97" s="291"/>
      <c r="C97" s="292"/>
      <c r="D97" s="338" t="str">
        <f t="shared" ca="1" si="51"/>
        <v/>
      </c>
      <c r="E97" s="339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3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3" t="str">
        <f t="shared" ref="A98" ca="1" si="54">AW82</f>
        <v/>
      </c>
      <c r="B98" s="294"/>
      <c r="C98" s="295"/>
      <c r="D98" s="350" t="str">
        <f t="shared" ca="1" si="51"/>
        <v/>
      </c>
      <c r="E98" s="351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3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87"/>
      <c r="P99" s="227"/>
      <c r="Q99" s="227"/>
      <c r="R99" s="227"/>
      <c r="S99" s="227"/>
      <c r="T99" s="227"/>
      <c r="U99" s="237"/>
      <c r="V99" s="283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87"/>
      <c r="P100" s="227"/>
      <c r="Q100" s="227"/>
      <c r="R100" s="227"/>
      <c r="S100" s="227"/>
      <c r="T100" s="227"/>
      <c r="U100" s="237"/>
      <c r="V100" s="283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87"/>
      <c r="P101" s="227"/>
      <c r="Q101" s="227"/>
      <c r="R101" s="227"/>
      <c r="S101" s="227"/>
      <c r="T101" s="227"/>
      <c r="U101" s="237"/>
      <c r="V101" s="283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87"/>
      <c r="P102" s="227"/>
      <c r="Q102" s="227"/>
      <c r="R102" s="227"/>
      <c r="S102" s="227"/>
      <c r="T102" s="227"/>
      <c r="U102" s="237"/>
      <c r="V102" s="283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87"/>
      <c r="P103" s="227"/>
      <c r="Q103" s="227"/>
      <c r="R103" s="227"/>
      <c r="S103" s="227"/>
      <c r="T103" s="227"/>
      <c r="U103" s="237"/>
      <c r="V103" s="283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87"/>
      <c r="P104" s="227"/>
      <c r="Q104" s="227"/>
      <c r="R104" s="227"/>
      <c r="S104" s="227"/>
      <c r="T104" s="227"/>
      <c r="U104" s="237"/>
      <c r="V104" s="283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87"/>
      <c r="P105" s="227"/>
      <c r="Q105" s="227"/>
      <c r="R105" s="227"/>
      <c r="S105" s="227"/>
      <c r="T105" s="227"/>
      <c r="U105" s="237"/>
      <c r="V105" s="283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87"/>
      <c r="P106" s="227"/>
      <c r="Q106" s="227"/>
      <c r="R106" s="227"/>
      <c r="S106" s="227"/>
      <c r="T106" s="227"/>
      <c r="U106" s="237"/>
      <c r="V106" s="283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87"/>
      <c r="P107" s="227"/>
      <c r="Q107" s="227"/>
      <c r="R107" s="227"/>
      <c r="S107" s="227"/>
      <c r="T107" s="227"/>
      <c r="U107" s="237"/>
      <c r="V107" s="283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87"/>
      <c r="P108" s="227"/>
      <c r="Q108" s="227"/>
      <c r="R108" s="227"/>
      <c r="S108" s="227"/>
      <c r="T108" s="227"/>
      <c r="U108" s="237"/>
      <c r="V108" s="283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87"/>
      <c r="P109" s="227"/>
      <c r="Q109" s="227"/>
      <c r="R109" s="227"/>
      <c r="S109" s="227"/>
      <c r="T109" s="227"/>
      <c r="U109" s="237"/>
      <c r="V109" s="283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87"/>
      <c r="P110" s="227"/>
      <c r="Q110" s="227"/>
      <c r="R110" s="227"/>
      <c r="S110" s="227"/>
      <c r="T110" s="227"/>
      <c r="U110" s="237"/>
      <c r="V110" s="283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87"/>
      <c r="P111" s="227"/>
      <c r="Q111" s="227"/>
      <c r="R111" s="227"/>
      <c r="S111" s="227"/>
      <c r="T111" s="227"/>
      <c r="U111" s="237"/>
      <c r="V111" s="283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87"/>
      <c r="P112" s="227"/>
      <c r="Q112" s="227"/>
      <c r="R112" s="227"/>
      <c r="S112" s="227"/>
      <c r="T112" s="227"/>
      <c r="U112" s="237"/>
      <c r="V112" s="283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87"/>
      <c r="P113" s="227"/>
      <c r="Q113" s="227"/>
      <c r="R113" s="227"/>
      <c r="S113" s="227"/>
      <c r="T113" s="227"/>
      <c r="U113" s="237"/>
      <c r="V113" s="283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87"/>
      <c r="P114" s="227"/>
      <c r="Q114" s="227"/>
      <c r="R114" s="227"/>
      <c r="S114" s="227"/>
      <c r="T114" s="227"/>
      <c r="U114" s="237"/>
      <c r="V114" s="283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87"/>
      <c r="P115" s="227"/>
      <c r="Q115" s="227"/>
      <c r="R115" s="227"/>
      <c r="S115" s="227"/>
      <c r="T115" s="227"/>
      <c r="U115" s="237"/>
      <c r="V115" s="283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87"/>
      <c r="P116" s="227"/>
      <c r="Q116" s="227"/>
      <c r="R116" s="227"/>
      <c r="S116" s="227"/>
      <c r="T116" s="227"/>
      <c r="U116" s="237"/>
      <c r="V116" s="283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87"/>
      <c r="P117" s="227"/>
      <c r="Q117" s="227"/>
      <c r="R117" s="227"/>
      <c r="S117" s="227"/>
      <c r="T117" s="227"/>
      <c r="U117" s="237"/>
      <c r="V117" s="283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87"/>
      <c r="P118" s="227"/>
      <c r="Q118" s="227"/>
      <c r="R118" s="227"/>
      <c r="S118" s="227"/>
      <c r="T118" s="227"/>
      <c r="U118" s="237"/>
      <c r="V118" s="283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87"/>
      <c r="P119" s="227"/>
      <c r="Q119" s="227"/>
      <c r="R119" s="227"/>
      <c r="S119" s="227"/>
      <c r="T119" s="227"/>
      <c r="U119" s="237"/>
      <c r="V119" s="283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87"/>
      <c r="P120" s="227"/>
      <c r="Q120" s="227"/>
      <c r="R120" s="227"/>
      <c r="S120" s="227"/>
      <c r="T120" s="227"/>
      <c r="U120" s="237"/>
      <c r="V120" s="283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87"/>
      <c r="P121" s="227"/>
      <c r="Q121" s="227"/>
      <c r="R121" s="227"/>
      <c r="S121" s="227"/>
      <c r="T121" s="227"/>
      <c r="U121" s="237"/>
      <c r="V121" s="283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87"/>
      <c r="P122" s="227"/>
      <c r="Q122" s="227"/>
      <c r="R122" s="227"/>
      <c r="S122" s="227"/>
      <c r="T122" s="227"/>
      <c r="U122" s="237"/>
      <c r="V122" s="283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87"/>
      <c r="P123" s="227"/>
      <c r="Q123" s="227"/>
      <c r="R123" s="227"/>
      <c r="S123" s="227"/>
      <c r="T123" s="227"/>
      <c r="U123" s="237"/>
      <c r="V123" s="283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87"/>
      <c r="P124" s="227"/>
      <c r="Q124" s="227"/>
      <c r="R124" s="227"/>
      <c r="S124" s="227"/>
      <c r="T124" s="227"/>
      <c r="U124" s="237"/>
      <c r="V124" s="283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87"/>
      <c r="P125" s="227"/>
      <c r="Q125" s="227"/>
      <c r="R125" s="227"/>
      <c r="S125" s="227"/>
      <c r="T125" s="227"/>
      <c r="U125" s="237"/>
      <c r="V125" s="283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87"/>
      <c r="P126" s="227"/>
      <c r="Q126" s="227"/>
      <c r="R126" s="227"/>
      <c r="S126" s="227"/>
      <c r="T126" s="227"/>
      <c r="U126" s="237"/>
      <c r="V126" s="283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87"/>
      <c r="P127" s="227"/>
      <c r="Q127" s="227"/>
      <c r="R127" s="227"/>
      <c r="S127" s="227"/>
      <c r="T127" s="227"/>
      <c r="U127" s="237"/>
      <c r="V127" s="283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87"/>
      <c r="P128" s="227"/>
      <c r="Q128" s="227"/>
      <c r="R128" s="227"/>
      <c r="S128" s="227"/>
      <c r="T128" s="227"/>
      <c r="U128" s="237"/>
      <c r="V128" s="283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87"/>
      <c r="P129" s="227"/>
      <c r="Q129" s="227"/>
      <c r="R129" s="227"/>
      <c r="S129" s="227"/>
      <c r="T129" s="227"/>
      <c r="U129" s="237"/>
      <c r="V129" s="283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87"/>
      <c r="P130" s="227"/>
      <c r="Q130" s="227"/>
      <c r="R130" s="227"/>
      <c r="S130" s="227"/>
      <c r="T130" s="227"/>
      <c r="U130" s="237"/>
      <c r="V130" s="283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87"/>
      <c r="P131" s="227"/>
      <c r="Q131" s="227"/>
      <c r="R131" s="227"/>
      <c r="S131" s="227"/>
      <c r="T131" s="227"/>
      <c r="U131" s="237"/>
      <c r="V131" s="283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87"/>
      <c r="P132" s="227"/>
      <c r="Q132" s="227"/>
      <c r="R132" s="227"/>
      <c r="S132" s="227"/>
      <c r="T132" s="227"/>
      <c r="U132" s="237"/>
      <c r="V132" s="283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87"/>
      <c r="P133" s="227"/>
      <c r="Q133" s="227"/>
      <c r="R133" s="227"/>
      <c r="S133" s="227"/>
      <c r="T133" s="227"/>
      <c r="U133" s="237"/>
      <c r="V133" s="283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87"/>
      <c r="P134" s="227"/>
      <c r="Q134" s="227"/>
      <c r="R134" s="227"/>
      <c r="S134" s="227"/>
      <c r="T134" s="227"/>
      <c r="U134" s="237"/>
      <c r="V134" s="283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87"/>
      <c r="P135" s="227"/>
      <c r="Q135" s="227"/>
      <c r="R135" s="227"/>
      <c r="S135" s="227"/>
      <c r="T135" s="227"/>
      <c r="U135" s="237"/>
      <c r="V135" s="283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87"/>
      <c r="P136" s="227"/>
      <c r="Q136" s="227"/>
      <c r="R136" s="227"/>
      <c r="S136" s="227"/>
      <c r="T136" s="227"/>
      <c r="U136" s="237"/>
      <c r="V136" s="283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87"/>
      <c r="P137" s="227"/>
      <c r="Q137" s="227"/>
      <c r="R137" s="227"/>
      <c r="S137" s="227"/>
      <c r="T137" s="227"/>
      <c r="U137" s="237"/>
      <c r="V137" s="283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87"/>
      <c r="P138" s="227"/>
      <c r="Q138" s="227"/>
      <c r="R138" s="227"/>
      <c r="S138" s="227"/>
      <c r="T138" s="227"/>
      <c r="U138" s="237"/>
      <c r="V138" s="283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87"/>
      <c r="P139" s="227"/>
      <c r="Q139" s="227"/>
      <c r="R139" s="227"/>
      <c r="S139" s="227"/>
      <c r="T139" s="227"/>
      <c r="U139" s="237"/>
      <c r="V139" s="283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87"/>
      <c r="P140" s="227"/>
      <c r="Q140" s="227"/>
      <c r="R140" s="227"/>
      <c r="S140" s="227"/>
      <c r="T140" s="227"/>
      <c r="U140" s="237"/>
      <c r="V140" s="283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87"/>
      <c r="P141" s="227"/>
      <c r="Q141" s="227"/>
      <c r="R141" s="227"/>
      <c r="S141" s="227"/>
      <c r="T141" s="227"/>
      <c r="U141" s="237"/>
      <c r="V141" s="283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87"/>
      <c r="P142" s="227"/>
      <c r="Q142" s="227"/>
      <c r="R142" s="227"/>
      <c r="S142" s="227"/>
      <c r="T142" s="227"/>
      <c r="U142" s="237"/>
      <c r="V142" s="283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87"/>
      <c r="P143" s="227"/>
      <c r="Q143" s="227"/>
      <c r="R143" s="227"/>
      <c r="S143" s="227"/>
      <c r="T143" s="227"/>
      <c r="U143" s="237"/>
      <c r="V143" s="283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87"/>
      <c r="P144" s="227"/>
      <c r="Q144" s="227"/>
      <c r="R144" s="227"/>
      <c r="S144" s="227"/>
      <c r="T144" s="227"/>
      <c r="U144" s="237"/>
      <c r="V144" s="283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87"/>
      <c r="P145" s="227"/>
      <c r="Q145" s="227"/>
      <c r="R145" s="227"/>
      <c r="S145" s="227"/>
      <c r="T145" s="227"/>
      <c r="U145" s="237"/>
      <c r="V145" s="283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87"/>
      <c r="P146" s="227"/>
      <c r="Q146" s="227"/>
      <c r="R146" s="227"/>
      <c r="S146" s="227"/>
      <c r="T146" s="227"/>
      <c r="U146" s="237"/>
      <c r="V146" s="283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87"/>
      <c r="P147" s="227"/>
      <c r="Q147" s="227"/>
      <c r="R147" s="227"/>
      <c r="S147" s="227"/>
      <c r="T147" s="227"/>
      <c r="U147" s="237"/>
      <c r="V147" s="283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87"/>
      <c r="P148" s="227"/>
      <c r="Q148" s="227"/>
      <c r="R148" s="227"/>
      <c r="S148" s="227"/>
      <c r="T148" s="227"/>
      <c r="U148" s="237"/>
      <c r="V148" s="283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87"/>
      <c r="P149" s="227"/>
      <c r="Q149" s="227"/>
      <c r="R149" s="227"/>
      <c r="S149" s="227"/>
      <c r="T149" s="227"/>
      <c r="U149" s="237"/>
      <c r="V149" s="283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87"/>
      <c r="P150" s="227"/>
      <c r="Q150" s="227"/>
      <c r="R150" s="227"/>
      <c r="S150" s="227"/>
      <c r="T150" s="227"/>
      <c r="U150" s="237"/>
      <c r="V150" s="283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87"/>
      <c r="P151" s="227"/>
      <c r="Q151" s="227"/>
      <c r="R151" s="227"/>
      <c r="S151" s="227"/>
      <c r="T151" s="227"/>
      <c r="U151" s="237"/>
      <c r="V151" s="283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87"/>
      <c r="P152" s="227"/>
      <c r="Q152" s="227"/>
      <c r="R152" s="227"/>
      <c r="S152" s="227"/>
      <c r="T152" s="227"/>
      <c r="U152" s="237"/>
      <c r="V152" s="283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87"/>
      <c r="P153" s="227"/>
      <c r="Q153" s="227"/>
      <c r="R153" s="227"/>
      <c r="S153" s="227"/>
      <c r="T153" s="227"/>
      <c r="U153" s="237"/>
      <c r="V153" s="283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87"/>
      <c r="P154" s="227"/>
      <c r="Q154" s="227"/>
      <c r="R154" s="227"/>
      <c r="S154" s="227"/>
      <c r="T154" s="227"/>
      <c r="U154" s="237"/>
      <c r="V154" s="283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87"/>
      <c r="P155" s="227"/>
      <c r="Q155" s="227"/>
      <c r="R155" s="227"/>
      <c r="S155" s="227"/>
      <c r="T155" s="227"/>
      <c r="U155" s="237"/>
      <c r="V155" s="283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87"/>
      <c r="P156" s="227"/>
      <c r="Q156" s="227"/>
      <c r="R156" s="227"/>
      <c r="S156" s="227"/>
      <c r="T156" s="227"/>
      <c r="U156" s="237"/>
      <c r="V156" s="283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87"/>
      <c r="P157" s="227"/>
      <c r="Q157" s="227"/>
      <c r="R157" s="227"/>
      <c r="S157" s="227"/>
      <c r="T157" s="227"/>
      <c r="U157" s="237"/>
      <c r="V157" s="283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87"/>
      <c r="P158" s="227"/>
      <c r="Q158" s="227"/>
      <c r="R158" s="227"/>
      <c r="S158" s="227"/>
      <c r="T158" s="227"/>
      <c r="U158" s="237"/>
      <c r="V158" s="283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87"/>
      <c r="P159" s="227"/>
      <c r="Q159" s="227"/>
      <c r="R159" s="227"/>
      <c r="S159" s="227"/>
      <c r="T159" s="227"/>
      <c r="U159" s="237"/>
      <c r="V159" s="283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87"/>
      <c r="P160" s="227"/>
      <c r="Q160" s="227"/>
      <c r="R160" s="227"/>
      <c r="S160" s="227"/>
      <c r="T160" s="227"/>
      <c r="U160" s="237"/>
      <c r="V160" s="283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87"/>
      <c r="P161" s="227"/>
      <c r="Q161" s="227"/>
      <c r="R161" s="227"/>
      <c r="S161" s="227"/>
      <c r="T161" s="227"/>
      <c r="U161" s="237"/>
      <c r="V161" s="283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87"/>
      <c r="P162" s="227"/>
      <c r="Q162" s="227"/>
      <c r="R162" s="227"/>
      <c r="S162" s="227"/>
      <c r="T162" s="227"/>
      <c r="U162" s="237"/>
      <c r="V162" s="283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87"/>
      <c r="P163" s="227"/>
      <c r="Q163" s="227"/>
      <c r="R163" s="227"/>
      <c r="S163" s="227"/>
      <c r="T163" s="227"/>
      <c r="U163" s="237"/>
      <c r="V163" s="283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87"/>
      <c r="P164" s="227"/>
      <c r="Q164" s="227"/>
      <c r="R164" s="227"/>
      <c r="S164" s="227"/>
      <c r="T164" s="227"/>
      <c r="U164" s="237"/>
      <c r="V164" s="283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87"/>
      <c r="P165" s="227"/>
      <c r="Q165" s="227"/>
      <c r="R165" s="227"/>
      <c r="S165" s="227"/>
      <c r="T165" s="227"/>
      <c r="U165" s="237"/>
      <c r="V165" s="283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87"/>
      <c r="P166" s="227"/>
      <c r="Q166" s="227"/>
      <c r="R166" s="227"/>
      <c r="S166" s="227"/>
      <c r="T166" s="227"/>
      <c r="U166" s="237"/>
      <c r="V166" s="283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87"/>
      <c r="P167" s="227"/>
      <c r="Q167" s="227"/>
      <c r="R167" s="227"/>
      <c r="S167" s="227"/>
      <c r="T167" s="227"/>
      <c r="U167" s="237"/>
      <c r="V167" s="283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87"/>
      <c r="P168" s="227"/>
      <c r="Q168" s="227"/>
      <c r="R168" s="227"/>
      <c r="S168" s="227"/>
      <c r="T168" s="227"/>
      <c r="U168" s="237"/>
      <c r="V168" s="283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87"/>
      <c r="P169" s="227"/>
      <c r="Q169" s="227"/>
      <c r="R169" s="227"/>
      <c r="S169" s="227"/>
      <c r="T169" s="227"/>
      <c r="U169" s="237"/>
      <c r="V169" s="283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87"/>
      <c r="P170" s="227"/>
      <c r="Q170" s="227"/>
      <c r="R170" s="227"/>
      <c r="S170" s="227"/>
      <c r="T170" s="227"/>
      <c r="U170" s="237"/>
      <c r="V170" s="283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87"/>
      <c r="P171" s="227"/>
      <c r="Q171" s="227"/>
      <c r="R171" s="227"/>
      <c r="S171" s="227"/>
      <c r="T171" s="227"/>
      <c r="U171" s="237"/>
      <c r="V171" s="283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87"/>
      <c r="P172" s="227"/>
      <c r="Q172" s="227"/>
      <c r="R172" s="227"/>
      <c r="S172" s="227"/>
      <c r="T172" s="227"/>
      <c r="U172" s="237"/>
      <c r="V172" s="283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87"/>
      <c r="P173" s="227"/>
      <c r="Q173" s="227"/>
      <c r="R173" s="227"/>
      <c r="S173" s="227"/>
      <c r="T173" s="227"/>
      <c r="U173" s="237"/>
      <c r="V173" s="283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87"/>
      <c r="P174" s="227"/>
      <c r="Q174" s="227"/>
      <c r="R174" s="227"/>
      <c r="S174" s="227"/>
      <c r="T174" s="227"/>
      <c r="U174" s="237"/>
      <c r="V174" s="283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87"/>
      <c r="P175" s="227"/>
      <c r="Q175" s="227"/>
      <c r="R175" s="227"/>
      <c r="S175" s="227"/>
      <c r="T175" s="227"/>
      <c r="U175" s="237"/>
      <c r="V175" s="283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87"/>
      <c r="P176" s="227"/>
      <c r="Q176" s="227"/>
      <c r="R176" s="227"/>
      <c r="S176" s="227"/>
      <c r="T176" s="227"/>
      <c r="U176" s="237"/>
      <c r="V176" s="283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87"/>
      <c r="P177" s="227"/>
      <c r="Q177" s="227"/>
      <c r="R177" s="227"/>
      <c r="S177" s="227"/>
      <c r="T177" s="227"/>
      <c r="U177" s="237"/>
      <c r="V177" s="283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87"/>
      <c r="P178" s="227"/>
      <c r="Q178" s="227"/>
      <c r="R178" s="227"/>
      <c r="S178" s="227"/>
      <c r="T178" s="227"/>
      <c r="U178" s="237"/>
      <c r="V178" s="283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87"/>
      <c r="P179" s="227"/>
      <c r="Q179" s="227"/>
      <c r="R179" s="227"/>
      <c r="S179" s="227"/>
      <c r="T179" s="227"/>
      <c r="U179" s="237"/>
      <c r="V179" s="283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87"/>
      <c r="P180" s="227"/>
      <c r="Q180" s="227"/>
      <c r="R180" s="227"/>
      <c r="S180" s="227"/>
      <c r="T180" s="227"/>
      <c r="U180" s="237"/>
      <c r="V180" s="283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87"/>
      <c r="P181" s="227"/>
      <c r="Q181" s="227"/>
      <c r="R181" s="227"/>
      <c r="S181" s="227"/>
      <c r="T181" s="227"/>
      <c r="U181" s="237"/>
      <c r="V181" s="283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87"/>
      <c r="P182" s="227"/>
      <c r="Q182" s="227"/>
      <c r="R182" s="227"/>
      <c r="S182" s="227"/>
      <c r="T182" s="227"/>
      <c r="U182" s="237"/>
      <c r="V182" s="283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87"/>
      <c r="P183" s="227"/>
      <c r="Q183" s="227"/>
      <c r="R183" s="227"/>
      <c r="S183" s="227"/>
      <c r="T183" s="227"/>
      <c r="U183" s="237"/>
      <c r="V183" s="283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87"/>
      <c r="P184" s="227"/>
      <c r="Q184" s="227"/>
      <c r="R184" s="227"/>
      <c r="S184" s="227"/>
      <c r="T184" s="227"/>
      <c r="U184" s="237"/>
      <c r="V184" s="283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87"/>
      <c r="P185" s="227"/>
      <c r="Q185" s="227"/>
      <c r="R185" s="227"/>
      <c r="S185" s="227"/>
      <c r="T185" s="227"/>
      <c r="U185" s="237"/>
      <c r="V185" s="283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87"/>
      <c r="P186" s="227"/>
      <c r="Q186" s="227"/>
      <c r="R186" s="227"/>
      <c r="S186" s="227"/>
      <c r="T186" s="227"/>
      <c r="U186" s="237"/>
      <c r="V186" s="283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87"/>
      <c r="P187" s="227"/>
      <c r="Q187" s="227"/>
      <c r="R187" s="227"/>
      <c r="S187" s="227"/>
      <c r="T187" s="227"/>
      <c r="U187" s="237"/>
      <c r="V187" s="283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87"/>
      <c r="P188" s="227"/>
      <c r="Q188" s="227"/>
      <c r="R188" s="227"/>
      <c r="S188" s="227"/>
      <c r="T188" s="227"/>
      <c r="U188" s="237"/>
      <c r="V188" s="283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87"/>
      <c r="P189" s="227"/>
      <c r="Q189" s="227"/>
      <c r="R189" s="227"/>
      <c r="S189" s="227"/>
      <c r="T189" s="227"/>
      <c r="U189" s="237"/>
      <c r="V189" s="283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87"/>
      <c r="P190" s="227"/>
      <c r="Q190" s="227"/>
      <c r="R190" s="227"/>
      <c r="S190" s="227"/>
      <c r="T190" s="227"/>
      <c r="U190" s="237"/>
      <c r="V190" s="283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87"/>
      <c r="P191" s="227"/>
      <c r="Q191" s="227"/>
      <c r="R191" s="227"/>
      <c r="S191" s="227"/>
      <c r="T191" s="227"/>
      <c r="U191" s="237"/>
      <c r="V191" s="283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87"/>
      <c r="P192" s="227"/>
      <c r="Q192" s="227"/>
      <c r="R192" s="227"/>
      <c r="S192" s="227"/>
      <c r="T192" s="227"/>
      <c r="U192" s="237"/>
      <c r="V192" s="283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87"/>
      <c r="P193" s="227"/>
      <c r="Q193" s="227"/>
      <c r="R193" s="227"/>
      <c r="S193" s="227"/>
      <c r="T193" s="227"/>
      <c r="U193" s="237"/>
      <c r="V193" s="283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87"/>
      <c r="P194" s="227"/>
      <c r="Q194" s="227"/>
      <c r="R194" s="227"/>
      <c r="S194" s="227"/>
      <c r="T194" s="227"/>
      <c r="U194" s="237"/>
      <c r="V194" s="283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87"/>
      <c r="P195" s="227"/>
      <c r="Q195" s="227"/>
      <c r="R195" s="227"/>
      <c r="S195" s="227"/>
      <c r="T195" s="227"/>
      <c r="U195" s="237"/>
      <c r="V195" s="283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87"/>
      <c r="P196" s="227"/>
      <c r="Q196" s="227"/>
      <c r="R196" s="227"/>
      <c r="S196" s="227"/>
      <c r="T196" s="227"/>
      <c r="U196" s="237"/>
      <c r="V196" s="283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87"/>
      <c r="P197" s="227"/>
      <c r="Q197" s="227"/>
      <c r="R197" s="227"/>
      <c r="S197" s="227"/>
      <c r="T197" s="227"/>
      <c r="U197" s="237"/>
      <c r="V197" s="283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87"/>
      <c r="P198" s="227"/>
      <c r="Q198" s="227"/>
      <c r="R198" s="227"/>
      <c r="S198" s="227"/>
      <c r="T198" s="227"/>
      <c r="U198" s="237"/>
      <c r="V198" s="283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87"/>
      <c r="P199" s="227"/>
      <c r="Q199" s="227"/>
      <c r="R199" s="227"/>
      <c r="S199" s="227"/>
      <c r="T199" s="227"/>
      <c r="U199" s="237"/>
      <c r="V199" s="283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87"/>
      <c r="P200" s="227"/>
      <c r="Q200" s="227"/>
      <c r="R200" s="227"/>
      <c r="S200" s="227"/>
      <c r="T200" s="227"/>
      <c r="U200" s="237"/>
      <c r="V200" s="283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87"/>
      <c r="P201" s="227"/>
      <c r="Q201" s="227"/>
      <c r="R201" s="227"/>
      <c r="S201" s="227"/>
      <c r="T201" s="227"/>
      <c r="U201" s="237"/>
      <c r="V201" s="283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87"/>
      <c r="P202" s="227"/>
      <c r="Q202" s="227"/>
      <c r="R202" s="227"/>
      <c r="S202" s="227"/>
      <c r="T202" s="227"/>
      <c r="U202" s="237"/>
      <c r="V202" s="283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87"/>
      <c r="P203" s="227"/>
      <c r="Q203" s="227"/>
      <c r="R203" s="227"/>
      <c r="S203" s="227"/>
      <c r="T203" s="227"/>
      <c r="U203" s="237"/>
      <c r="V203" s="283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87"/>
      <c r="P204" s="227"/>
      <c r="Q204" s="227"/>
      <c r="R204" s="227"/>
      <c r="S204" s="227"/>
      <c r="T204" s="227"/>
      <c r="U204" s="237"/>
      <c r="V204" s="283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87"/>
      <c r="P205" s="227"/>
      <c r="Q205" s="227"/>
      <c r="R205" s="227"/>
      <c r="S205" s="227"/>
      <c r="T205" s="227"/>
      <c r="U205" s="237"/>
      <c r="V205" s="283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87"/>
      <c r="P206" s="227"/>
      <c r="Q206" s="227"/>
      <c r="R206" s="227"/>
      <c r="S206" s="227"/>
      <c r="T206" s="227"/>
      <c r="U206" s="237"/>
      <c r="V206" s="283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87"/>
      <c r="P207" s="227"/>
      <c r="Q207" s="227"/>
      <c r="R207" s="227"/>
      <c r="S207" s="227"/>
      <c r="T207" s="227"/>
      <c r="U207" s="237"/>
      <c r="V207" s="283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87"/>
      <c r="P208" s="227"/>
      <c r="Q208" s="227"/>
      <c r="R208" s="227"/>
      <c r="S208" s="227"/>
      <c r="T208" s="227"/>
      <c r="U208" s="237"/>
      <c r="V208" s="283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87"/>
      <c r="P209" s="227"/>
      <c r="Q209" s="227"/>
      <c r="R209" s="227"/>
      <c r="S209" s="227"/>
      <c r="T209" s="227"/>
      <c r="U209" s="237"/>
      <c r="V209" s="283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87"/>
      <c r="P210" s="227"/>
      <c r="Q210" s="227"/>
      <c r="R210" s="227"/>
      <c r="S210" s="227"/>
      <c r="T210" s="227"/>
      <c r="U210" s="237"/>
      <c r="V210" s="283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87"/>
      <c r="P211" s="227"/>
      <c r="Q211" s="227"/>
      <c r="R211" s="227"/>
      <c r="S211" s="227"/>
      <c r="T211" s="227"/>
      <c r="U211" s="237"/>
      <c r="V211" s="283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87"/>
      <c r="P212" s="227"/>
      <c r="Q212" s="227"/>
      <c r="R212" s="227"/>
      <c r="S212" s="227"/>
      <c r="T212" s="227"/>
      <c r="U212" s="237"/>
      <c r="V212" s="283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87"/>
      <c r="P213" s="227"/>
      <c r="Q213" s="227"/>
      <c r="R213" s="227"/>
      <c r="S213" s="227"/>
      <c r="T213" s="227"/>
      <c r="U213" s="237"/>
      <c r="V213" s="283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87"/>
      <c r="P214" s="227"/>
      <c r="Q214" s="227"/>
      <c r="R214" s="227"/>
      <c r="S214" s="227"/>
      <c r="T214" s="227"/>
      <c r="U214" s="237"/>
      <c r="V214" s="283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87"/>
      <c r="P215" s="227"/>
      <c r="Q215" s="227"/>
      <c r="R215" s="227"/>
      <c r="S215" s="227"/>
      <c r="T215" s="227"/>
      <c r="U215" s="237"/>
      <c r="V215" s="283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87"/>
      <c r="P216" s="227"/>
      <c r="Q216" s="227"/>
      <c r="R216" s="227"/>
      <c r="S216" s="227"/>
      <c r="T216" s="227"/>
      <c r="U216" s="237"/>
      <c r="V216" s="283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87"/>
      <c r="P217" s="227"/>
      <c r="Q217" s="227"/>
      <c r="R217" s="227"/>
      <c r="S217" s="227"/>
      <c r="T217" s="227"/>
      <c r="U217" s="237"/>
      <c r="V217" s="283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87"/>
      <c r="P218" s="227"/>
      <c r="Q218" s="227"/>
      <c r="R218" s="227"/>
      <c r="S218" s="227"/>
      <c r="T218" s="227"/>
      <c r="U218" s="237"/>
      <c r="V218" s="283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87"/>
      <c r="P219" s="227"/>
      <c r="Q219" s="227"/>
      <c r="R219" s="227"/>
      <c r="S219" s="227"/>
      <c r="T219" s="227"/>
      <c r="U219" s="237"/>
      <c r="V219" s="283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87"/>
      <c r="P220" s="227"/>
      <c r="Q220" s="227"/>
      <c r="R220" s="227"/>
      <c r="S220" s="227"/>
      <c r="T220" s="227"/>
      <c r="U220" s="237"/>
      <c r="V220" s="283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87"/>
      <c r="P221" s="227"/>
      <c r="Q221" s="227"/>
      <c r="R221" s="227"/>
      <c r="S221" s="227"/>
      <c r="T221" s="227"/>
      <c r="U221" s="237"/>
      <c r="V221" s="283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87"/>
      <c r="P222" s="227"/>
      <c r="Q222" s="227"/>
      <c r="R222" s="227"/>
      <c r="S222" s="227"/>
      <c r="T222" s="227"/>
      <c r="U222" s="237"/>
      <c r="V222" s="283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87"/>
      <c r="P223" s="227"/>
      <c r="Q223" s="227"/>
      <c r="R223" s="227"/>
      <c r="S223" s="227"/>
      <c r="T223" s="227"/>
      <c r="U223" s="237"/>
      <c r="V223" s="283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87"/>
      <c r="P224" s="227"/>
      <c r="Q224" s="227"/>
      <c r="R224" s="227"/>
      <c r="S224" s="227"/>
      <c r="T224" s="227"/>
      <c r="U224" s="237"/>
      <c r="V224" s="283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87"/>
      <c r="P225" s="227"/>
      <c r="Q225" s="227"/>
      <c r="R225" s="227"/>
      <c r="S225" s="227"/>
      <c r="T225" s="227"/>
      <c r="U225" s="237"/>
      <c r="V225" s="283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87"/>
      <c r="P226" s="227"/>
      <c r="Q226" s="227"/>
      <c r="R226" s="227"/>
      <c r="S226" s="227"/>
      <c r="T226" s="227"/>
      <c r="U226" s="237"/>
      <c r="V226" s="283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87"/>
      <c r="P227" s="227"/>
      <c r="Q227" s="227"/>
      <c r="R227" s="227"/>
      <c r="S227" s="227"/>
      <c r="T227" s="227"/>
      <c r="U227" s="237"/>
      <c r="V227" s="283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87"/>
      <c r="P228" s="227"/>
      <c r="Q228" s="227"/>
      <c r="R228" s="227"/>
      <c r="S228" s="227"/>
      <c r="T228" s="227"/>
      <c r="U228" s="237"/>
      <c r="V228" s="283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87"/>
      <c r="P229" s="227"/>
      <c r="Q229" s="227"/>
      <c r="R229" s="227"/>
      <c r="S229" s="227"/>
      <c r="T229" s="227"/>
      <c r="U229" s="237"/>
      <c r="V229" s="283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87"/>
      <c r="P230" s="227"/>
      <c r="Q230" s="227"/>
      <c r="R230" s="227"/>
      <c r="S230" s="227"/>
      <c r="T230" s="227"/>
      <c r="U230" s="237"/>
      <c r="V230" s="283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87"/>
      <c r="P231" s="227"/>
      <c r="Q231" s="227"/>
      <c r="R231" s="227"/>
      <c r="S231" s="227"/>
      <c r="T231" s="227"/>
      <c r="U231" s="237"/>
      <c r="V231" s="283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87"/>
      <c r="P232" s="227"/>
      <c r="Q232" s="227"/>
      <c r="R232" s="227"/>
      <c r="S232" s="227"/>
      <c r="T232" s="227"/>
      <c r="U232" s="237"/>
      <c r="V232" s="283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87"/>
      <c r="P233" s="227"/>
      <c r="Q233" s="227"/>
      <c r="R233" s="227"/>
      <c r="S233" s="227"/>
      <c r="T233" s="227"/>
      <c r="U233" s="237"/>
      <c r="V233" s="283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87"/>
      <c r="P234" s="227"/>
      <c r="Q234" s="227"/>
      <c r="R234" s="227"/>
      <c r="S234" s="227"/>
      <c r="T234" s="227"/>
      <c r="U234" s="237"/>
      <c r="V234" s="283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87"/>
      <c r="P235" s="227"/>
      <c r="Q235" s="227"/>
      <c r="R235" s="227"/>
      <c r="S235" s="227"/>
      <c r="T235" s="227"/>
      <c r="U235" s="237"/>
      <c r="V235" s="283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87"/>
      <c r="P236" s="227"/>
      <c r="Q236" s="227"/>
      <c r="R236" s="227"/>
      <c r="S236" s="227"/>
      <c r="T236" s="227"/>
      <c r="U236" s="237"/>
      <c r="V236" s="283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87"/>
      <c r="P237" s="227"/>
      <c r="Q237" s="227"/>
      <c r="R237" s="227"/>
      <c r="S237" s="227"/>
      <c r="T237" s="227"/>
      <c r="U237" s="237"/>
      <c r="V237" s="283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87"/>
      <c r="P238" s="227"/>
      <c r="Q238" s="227"/>
      <c r="R238" s="227"/>
      <c r="S238" s="227"/>
      <c r="T238" s="227"/>
      <c r="U238" s="237"/>
      <c r="V238" s="283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87"/>
      <c r="P239" s="227"/>
      <c r="Q239" s="227"/>
      <c r="R239" s="227"/>
      <c r="S239" s="227"/>
      <c r="T239" s="227"/>
      <c r="U239" s="237"/>
      <c r="V239" s="283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87"/>
      <c r="P240" s="227"/>
      <c r="Q240" s="227"/>
      <c r="R240" s="227"/>
      <c r="S240" s="227"/>
      <c r="T240" s="227"/>
      <c r="U240" s="237"/>
      <c r="V240" s="283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87"/>
      <c r="P241" s="227"/>
      <c r="Q241" s="227"/>
      <c r="R241" s="227"/>
      <c r="S241" s="227"/>
      <c r="T241" s="227"/>
      <c r="U241" s="237"/>
      <c r="V241" s="283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87"/>
      <c r="P242" s="227"/>
      <c r="Q242" s="227"/>
      <c r="R242" s="227"/>
      <c r="S242" s="227"/>
      <c r="T242" s="227"/>
      <c r="U242" s="237"/>
      <c r="V242" s="283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87"/>
      <c r="P243" s="227"/>
      <c r="Q243" s="227"/>
      <c r="R243" s="227"/>
      <c r="S243" s="227"/>
      <c r="T243" s="227"/>
      <c r="U243" s="237"/>
      <c r="V243" s="283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87"/>
      <c r="P244" s="227"/>
      <c r="Q244" s="227"/>
      <c r="R244" s="227"/>
      <c r="S244" s="227"/>
      <c r="T244" s="227"/>
      <c r="U244" s="237"/>
      <c r="V244" s="283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87"/>
      <c r="P245" s="227"/>
      <c r="Q245" s="227"/>
      <c r="R245" s="227"/>
      <c r="S245" s="227"/>
      <c r="T245" s="227"/>
      <c r="U245" s="237"/>
      <c r="V245" s="283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87"/>
      <c r="P246" s="227"/>
      <c r="Q246" s="227"/>
      <c r="R246" s="227"/>
      <c r="S246" s="227"/>
      <c r="T246" s="227"/>
      <c r="U246" s="237"/>
      <c r="V246" s="283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87"/>
      <c r="P247" s="227"/>
      <c r="Q247" s="227"/>
      <c r="R247" s="227"/>
      <c r="S247" s="227"/>
      <c r="T247" s="227"/>
      <c r="U247" s="237"/>
      <c r="V247" s="283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87"/>
      <c r="P248" s="227"/>
      <c r="Q248" s="227"/>
      <c r="R248" s="227"/>
      <c r="S248" s="227"/>
      <c r="T248" s="227"/>
      <c r="U248" s="237"/>
      <c r="V248" s="283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87"/>
      <c r="P249" s="227"/>
      <c r="Q249" s="227"/>
      <c r="R249" s="227"/>
      <c r="S249" s="227"/>
      <c r="T249" s="227"/>
      <c r="U249" s="237"/>
      <c r="V249" s="283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87"/>
      <c r="P250" s="227"/>
      <c r="Q250" s="227"/>
      <c r="R250" s="227"/>
      <c r="S250" s="227"/>
      <c r="T250" s="227"/>
      <c r="U250" s="237"/>
      <c r="V250" s="283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87"/>
      <c r="P251" s="227"/>
      <c r="Q251" s="227"/>
      <c r="R251" s="227"/>
      <c r="S251" s="227"/>
      <c r="T251" s="227"/>
      <c r="U251" s="237"/>
      <c r="V251" s="283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87"/>
      <c r="P252" s="227"/>
      <c r="Q252" s="227"/>
      <c r="R252" s="227"/>
      <c r="S252" s="227"/>
      <c r="T252" s="227"/>
      <c r="U252" s="237"/>
      <c r="V252" s="283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87"/>
      <c r="P253" s="227"/>
      <c r="Q253" s="227"/>
      <c r="R253" s="227"/>
      <c r="S253" s="227"/>
      <c r="T253" s="227"/>
      <c r="U253" s="237"/>
      <c r="V253" s="283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87"/>
      <c r="P254" s="227"/>
      <c r="Q254" s="227"/>
      <c r="R254" s="227"/>
      <c r="S254" s="227"/>
      <c r="T254" s="227"/>
      <c r="U254" s="237"/>
      <c r="V254" s="283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87"/>
      <c r="P255" s="227"/>
      <c r="Q255" s="227"/>
      <c r="R255" s="227"/>
      <c r="S255" s="227"/>
      <c r="T255" s="227"/>
      <c r="U255" s="237"/>
      <c r="V255" s="283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87"/>
      <c r="P256" s="227"/>
      <c r="Q256" s="227"/>
      <c r="R256" s="227"/>
      <c r="S256" s="227"/>
      <c r="T256" s="227"/>
      <c r="U256" s="237"/>
      <c r="V256" s="283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87"/>
      <c r="P257" s="227"/>
      <c r="Q257" s="227"/>
      <c r="R257" s="227"/>
      <c r="S257" s="227"/>
      <c r="T257" s="227"/>
      <c r="U257" s="237"/>
      <c r="V257" s="283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87"/>
      <c r="P258" s="227"/>
      <c r="Q258" s="227"/>
      <c r="R258" s="227"/>
      <c r="S258" s="227"/>
      <c r="T258" s="227"/>
      <c r="U258" s="237"/>
      <c r="V258" s="283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87"/>
      <c r="P259" s="227"/>
      <c r="Q259" s="227"/>
      <c r="R259" s="227"/>
      <c r="S259" s="227"/>
      <c r="T259" s="227"/>
      <c r="U259" s="237"/>
      <c r="V259" s="283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87"/>
      <c r="P260" s="227"/>
      <c r="Q260" s="227"/>
      <c r="R260" s="227"/>
      <c r="S260" s="227"/>
      <c r="T260" s="227"/>
      <c r="U260" s="237"/>
      <c r="V260" s="283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87"/>
      <c r="P261" s="227"/>
      <c r="Q261" s="227"/>
      <c r="R261" s="227"/>
      <c r="S261" s="227"/>
      <c r="T261" s="227"/>
      <c r="U261" s="237"/>
      <c r="V261" s="283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87"/>
      <c r="P262" s="227"/>
      <c r="Q262" s="227"/>
      <c r="R262" s="227"/>
      <c r="S262" s="227"/>
      <c r="T262" s="227"/>
      <c r="U262" s="237"/>
      <c r="V262" s="283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87"/>
      <c r="P263" s="227"/>
      <c r="Q263" s="227"/>
      <c r="R263" s="227"/>
      <c r="S263" s="227"/>
      <c r="T263" s="227"/>
      <c r="U263" s="237"/>
      <c r="V263" s="283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87"/>
      <c r="P264" s="227"/>
      <c r="Q264" s="227"/>
      <c r="R264" s="227"/>
      <c r="S264" s="227"/>
      <c r="T264" s="227"/>
      <c r="U264" s="237"/>
      <c r="V264" s="283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87"/>
      <c r="P265" s="227"/>
      <c r="Q265" s="227"/>
      <c r="R265" s="227"/>
      <c r="S265" s="227"/>
      <c r="T265" s="227"/>
      <c r="U265" s="237"/>
      <c r="V265" s="283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87"/>
      <c r="P266" s="227"/>
      <c r="Q266" s="227"/>
      <c r="R266" s="227"/>
      <c r="S266" s="227"/>
      <c r="T266" s="227"/>
      <c r="U266" s="237"/>
      <c r="V266" s="283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87"/>
      <c r="P267" s="227"/>
      <c r="Q267" s="227"/>
      <c r="R267" s="227"/>
      <c r="S267" s="227"/>
      <c r="T267" s="227"/>
      <c r="U267" s="237"/>
      <c r="V267" s="283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87"/>
      <c r="P268" s="227"/>
      <c r="Q268" s="227"/>
      <c r="R268" s="227"/>
      <c r="S268" s="227"/>
      <c r="T268" s="227"/>
      <c r="U268" s="237"/>
      <c r="V268" s="283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87"/>
      <c r="P269" s="227"/>
      <c r="Q269" s="227"/>
      <c r="R269" s="227"/>
      <c r="S269" s="227"/>
      <c r="T269" s="227"/>
      <c r="U269" s="237"/>
      <c r="V269" s="283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87"/>
      <c r="P270" s="227"/>
      <c r="Q270" s="227"/>
      <c r="R270" s="227"/>
      <c r="S270" s="227"/>
      <c r="T270" s="227"/>
      <c r="U270" s="237"/>
      <c r="V270" s="283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87"/>
      <c r="P271" s="227"/>
      <c r="Q271" s="227"/>
      <c r="R271" s="227"/>
      <c r="S271" s="227"/>
      <c r="T271" s="227"/>
      <c r="U271" s="237"/>
      <c r="V271" s="283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87"/>
      <c r="P272" s="227"/>
      <c r="Q272" s="227"/>
      <c r="R272" s="227"/>
      <c r="S272" s="227"/>
      <c r="T272" s="227"/>
      <c r="U272" s="237"/>
      <c r="V272" s="283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87"/>
      <c r="P273" s="227"/>
      <c r="Q273" s="227"/>
      <c r="R273" s="227"/>
      <c r="S273" s="227"/>
      <c r="T273" s="227"/>
      <c r="U273" s="237"/>
      <c r="V273" s="283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87"/>
      <c r="P274" s="227"/>
      <c r="Q274" s="227"/>
      <c r="R274" s="227"/>
      <c r="S274" s="227"/>
      <c r="T274" s="227"/>
      <c r="U274" s="237"/>
      <c r="V274" s="283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87"/>
      <c r="P275" s="227"/>
      <c r="Q275" s="227"/>
      <c r="R275" s="227"/>
      <c r="S275" s="227"/>
      <c r="T275" s="227"/>
      <c r="U275" s="237"/>
      <c r="V275" s="283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87"/>
      <c r="P276" s="227"/>
      <c r="Q276" s="227"/>
      <c r="R276" s="227"/>
      <c r="S276" s="227"/>
      <c r="T276" s="227"/>
      <c r="U276" s="237"/>
      <c r="V276" s="283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87"/>
      <c r="P277" s="227"/>
      <c r="Q277" s="227"/>
      <c r="R277" s="227"/>
      <c r="S277" s="227"/>
      <c r="T277" s="227"/>
      <c r="U277" s="237"/>
      <c r="V277" s="283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87"/>
      <c r="P278" s="227"/>
      <c r="Q278" s="227"/>
      <c r="R278" s="227"/>
      <c r="S278" s="227"/>
      <c r="T278" s="227"/>
      <c r="U278" s="237"/>
      <c r="V278" s="283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87"/>
      <c r="P279" s="227"/>
      <c r="Q279" s="227"/>
      <c r="R279" s="227"/>
      <c r="S279" s="227"/>
      <c r="T279" s="227"/>
      <c r="U279" s="237"/>
      <c r="V279" s="283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87"/>
      <c r="P280" s="227"/>
      <c r="Q280" s="227"/>
      <c r="R280" s="227"/>
      <c r="S280" s="227"/>
      <c r="T280" s="227"/>
      <c r="U280" s="237"/>
      <c r="V280" s="283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87"/>
      <c r="P281" s="227"/>
      <c r="Q281" s="227"/>
      <c r="R281" s="227"/>
      <c r="S281" s="227"/>
      <c r="T281" s="227"/>
      <c r="U281" s="237"/>
      <c r="V281" s="283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87"/>
      <c r="P282" s="227"/>
      <c r="Q282" s="227"/>
      <c r="R282" s="227"/>
      <c r="S282" s="227"/>
      <c r="T282" s="227"/>
      <c r="U282" s="237"/>
      <c r="V282" s="283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87"/>
      <c r="P283" s="227"/>
      <c r="Q283" s="227"/>
      <c r="R283" s="227"/>
      <c r="S283" s="227"/>
      <c r="T283" s="227"/>
      <c r="U283" s="237"/>
      <c r="V283" s="283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87"/>
      <c r="P284" s="227"/>
      <c r="Q284" s="227"/>
      <c r="R284" s="227"/>
      <c r="S284" s="227"/>
      <c r="T284" s="227"/>
      <c r="U284" s="237"/>
      <c r="V284" s="283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87"/>
      <c r="P285" s="227"/>
      <c r="Q285" s="227"/>
      <c r="R285" s="227"/>
      <c r="S285" s="227"/>
      <c r="T285" s="227"/>
      <c r="U285" s="237"/>
      <c r="V285" s="283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87"/>
      <c r="P286" s="227"/>
      <c r="Q286" s="227"/>
      <c r="R286" s="227"/>
      <c r="S286" s="227"/>
      <c r="T286" s="227"/>
      <c r="U286" s="237"/>
      <c r="V286" s="283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87"/>
      <c r="P287" s="227"/>
      <c r="Q287" s="227"/>
      <c r="R287" s="227"/>
      <c r="S287" s="227"/>
      <c r="T287" s="227"/>
      <c r="U287" s="237"/>
      <c r="V287" s="283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87"/>
      <c r="P288" s="227"/>
      <c r="Q288" s="227"/>
      <c r="R288" s="227"/>
      <c r="S288" s="227"/>
      <c r="T288" s="227"/>
      <c r="U288" s="237"/>
      <c r="V288" s="283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87"/>
      <c r="P289" s="227"/>
      <c r="Q289" s="227"/>
      <c r="R289" s="227"/>
      <c r="S289" s="227"/>
      <c r="T289" s="227"/>
      <c r="U289" s="237"/>
      <c r="V289" s="283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87"/>
      <c r="P290" s="227"/>
      <c r="Q290" s="227"/>
      <c r="R290" s="227"/>
      <c r="S290" s="227"/>
      <c r="T290" s="227"/>
      <c r="U290" s="237"/>
      <c r="V290" s="283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87"/>
      <c r="P291" s="227"/>
      <c r="Q291" s="227"/>
      <c r="R291" s="227"/>
      <c r="S291" s="227"/>
      <c r="T291" s="227"/>
      <c r="U291" s="237"/>
      <c r="V291" s="283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87"/>
      <c r="P292" s="227"/>
      <c r="Q292" s="227"/>
      <c r="R292" s="227"/>
      <c r="S292" s="227"/>
      <c r="T292" s="227"/>
      <c r="U292" s="237"/>
      <c r="V292" s="283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87"/>
      <c r="P293" s="227"/>
      <c r="Q293" s="227"/>
      <c r="R293" s="227"/>
      <c r="S293" s="227"/>
      <c r="T293" s="227"/>
      <c r="U293" s="237"/>
      <c r="V293" s="283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87"/>
      <c r="P294" s="227"/>
      <c r="Q294" s="227"/>
      <c r="R294" s="227"/>
      <c r="S294" s="227"/>
      <c r="T294" s="227"/>
      <c r="U294" s="237"/>
      <c r="V294" s="283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87"/>
      <c r="P295" s="227"/>
      <c r="Q295" s="227"/>
      <c r="R295" s="227"/>
      <c r="S295" s="227"/>
      <c r="T295" s="227"/>
      <c r="U295" s="237"/>
      <c r="V295" s="283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87"/>
      <c r="P296" s="227"/>
      <c r="Q296" s="227"/>
      <c r="R296" s="227"/>
      <c r="S296" s="227"/>
      <c r="T296" s="227"/>
      <c r="U296" s="237"/>
      <c r="V296" s="283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87"/>
      <c r="P297" s="227"/>
      <c r="Q297" s="227"/>
      <c r="R297" s="227"/>
      <c r="S297" s="227"/>
      <c r="T297" s="227"/>
      <c r="U297" s="237"/>
      <c r="V297" s="283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87"/>
      <c r="P298" s="227"/>
      <c r="Q298" s="227"/>
      <c r="R298" s="227"/>
      <c r="S298" s="227"/>
      <c r="T298" s="227"/>
      <c r="U298" s="237"/>
      <c r="V298" s="283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87"/>
      <c r="P299" s="227"/>
      <c r="Q299" s="227"/>
      <c r="R299" s="227"/>
      <c r="S299" s="227"/>
      <c r="T299" s="227"/>
      <c r="U299" s="237"/>
      <c r="V299" s="283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87"/>
      <c r="P300" s="227"/>
      <c r="Q300" s="227"/>
      <c r="R300" s="227"/>
      <c r="S300" s="227"/>
      <c r="T300" s="227"/>
      <c r="U300" s="237"/>
      <c r="V300" s="283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87"/>
      <c r="P301" s="227"/>
      <c r="Q301" s="227"/>
      <c r="R301" s="227"/>
      <c r="S301" s="227"/>
      <c r="T301" s="227"/>
      <c r="U301" s="237"/>
      <c r="V301" s="283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87"/>
      <c r="P302" s="227"/>
      <c r="Q302" s="227"/>
      <c r="R302" s="227"/>
      <c r="S302" s="227"/>
      <c r="T302" s="227"/>
      <c r="U302" s="237"/>
      <c r="V302" s="283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87"/>
      <c r="P303" s="227"/>
      <c r="Q303" s="227"/>
      <c r="R303" s="227"/>
      <c r="S303" s="227"/>
      <c r="T303" s="227"/>
      <c r="U303" s="237"/>
      <c r="V303" s="283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87"/>
      <c r="P304" s="227"/>
      <c r="Q304" s="227"/>
      <c r="R304" s="227"/>
      <c r="S304" s="227"/>
      <c r="T304" s="227"/>
      <c r="U304" s="237"/>
      <c r="V304" s="283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87"/>
      <c r="P305" s="227"/>
      <c r="Q305" s="227"/>
      <c r="R305" s="227"/>
      <c r="S305" s="227"/>
      <c r="T305" s="227"/>
      <c r="U305" s="237"/>
      <c r="V305" s="283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87"/>
      <c r="P306" s="227"/>
      <c r="Q306" s="227"/>
      <c r="R306" s="227"/>
      <c r="S306" s="227"/>
      <c r="T306" s="227"/>
      <c r="U306" s="237"/>
      <c r="V306" s="283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87"/>
      <c r="P307" s="227"/>
      <c r="Q307" s="227"/>
      <c r="R307" s="227"/>
      <c r="S307" s="227"/>
      <c r="T307" s="227"/>
      <c r="U307" s="237"/>
      <c r="V307" s="283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87"/>
      <c r="P308" s="227"/>
      <c r="Q308" s="227"/>
      <c r="R308" s="227"/>
      <c r="S308" s="227"/>
      <c r="T308" s="227"/>
      <c r="U308" s="237"/>
      <c r="V308" s="283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87"/>
      <c r="P309" s="227"/>
      <c r="Q309" s="227"/>
      <c r="R309" s="227"/>
      <c r="S309" s="227"/>
      <c r="T309" s="227"/>
      <c r="U309" s="237"/>
      <c r="V309" s="283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87"/>
      <c r="P310" s="227"/>
      <c r="Q310" s="227"/>
      <c r="R310" s="227"/>
      <c r="S310" s="227"/>
      <c r="T310" s="227"/>
      <c r="U310" s="237"/>
      <c r="V310" s="283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87"/>
      <c r="P311" s="227"/>
      <c r="Q311" s="227"/>
      <c r="R311" s="227"/>
      <c r="S311" s="227"/>
      <c r="T311" s="227"/>
      <c r="U311" s="237"/>
      <c r="V311" s="283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87"/>
      <c r="P312" s="227"/>
      <c r="Q312" s="227"/>
      <c r="R312" s="227"/>
      <c r="S312" s="227"/>
      <c r="T312" s="227"/>
      <c r="U312" s="237"/>
      <c r="V312" s="283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87"/>
      <c r="P313" s="227"/>
      <c r="Q313" s="227"/>
      <c r="R313" s="227"/>
      <c r="S313" s="227"/>
      <c r="T313" s="227"/>
      <c r="U313" s="237"/>
      <c r="V313" s="283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87"/>
      <c r="P314" s="227"/>
      <c r="Q314" s="227"/>
      <c r="R314" s="227"/>
      <c r="S314" s="227"/>
      <c r="T314" s="227"/>
      <c r="U314" s="237"/>
      <c r="V314" s="283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87"/>
      <c r="P315" s="227"/>
      <c r="Q315" s="227"/>
      <c r="R315" s="227"/>
      <c r="S315" s="227"/>
      <c r="T315" s="227"/>
      <c r="U315" s="237"/>
      <c r="V315" s="283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87"/>
      <c r="P316" s="227"/>
      <c r="Q316" s="227"/>
      <c r="R316" s="227"/>
      <c r="S316" s="227"/>
      <c r="T316" s="227"/>
      <c r="U316" s="237"/>
      <c r="V316" s="283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87"/>
      <c r="P317" s="227"/>
      <c r="Q317" s="227"/>
      <c r="R317" s="227"/>
      <c r="S317" s="227"/>
      <c r="T317" s="227"/>
      <c r="U317" s="237"/>
      <c r="V317" s="283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87"/>
      <c r="P318" s="227"/>
      <c r="Q318" s="227"/>
      <c r="R318" s="227"/>
      <c r="S318" s="227"/>
      <c r="T318" s="227"/>
      <c r="U318" s="237"/>
      <c r="V318" s="283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87"/>
      <c r="P319" s="227"/>
      <c r="Q319" s="227"/>
      <c r="R319" s="227"/>
      <c r="S319" s="227"/>
      <c r="T319" s="227"/>
      <c r="U319" s="237"/>
      <c r="V319" s="283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87"/>
      <c r="P320" s="227"/>
      <c r="Q320" s="227"/>
      <c r="R320" s="227"/>
      <c r="S320" s="227"/>
      <c r="T320" s="227"/>
      <c r="U320" s="237"/>
      <c r="V320" s="283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87"/>
      <c r="P321" s="227"/>
      <c r="Q321" s="227"/>
      <c r="R321" s="227"/>
      <c r="S321" s="227"/>
      <c r="T321" s="227"/>
      <c r="U321" s="237"/>
      <c r="V321" s="283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87"/>
      <c r="P322" s="227"/>
      <c r="Q322" s="227"/>
      <c r="R322" s="227"/>
      <c r="S322" s="227"/>
      <c r="T322" s="227"/>
      <c r="U322" s="237"/>
      <c r="V322" s="283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87"/>
      <c r="P323" s="227"/>
      <c r="Q323" s="227"/>
      <c r="R323" s="227"/>
      <c r="S323" s="227"/>
      <c r="T323" s="227"/>
      <c r="U323" s="237"/>
      <c r="V323" s="283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87"/>
      <c r="P324" s="227"/>
      <c r="Q324" s="227"/>
      <c r="R324" s="227"/>
      <c r="S324" s="227"/>
      <c r="T324" s="227"/>
      <c r="U324" s="237"/>
      <c r="V324" s="283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87"/>
      <c r="P325" s="227"/>
      <c r="Q325" s="227"/>
      <c r="R325" s="227"/>
      <c r="S325" s="227"/>
      <c r="T325" s="227"/>
      <c r="U325" s="237"/>
      <c r="V325" s="283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87"/>
      <c r="P326" s="227"/>
      <c r="Q326" s="227"/>
      <c r="R326" s="227"/>
      <c r="S326" s="227"/>
      <c r="T326" s="227"/>
      <c r="U326" s="237"/>
      <c r="V326" s="283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87"/>
      <c r="P327" s="227"/>
      <c r="Q327" s="227"/>
      <c r="R327" s="227"/>
      <c r="S327" s="227"/>
      <c r="T327" s="227"/>
      <c r="U327" s="237"/>
      <c r="V327" s="283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87"/>
      <c r="P328" s="227"/>
      <c r="Q328" s="227"/>
      <c r="R328" s="227"/>
      <c r="S328" s="227"/>
      <c r="T328" s="227"/>
      <c r="U328" s="237"/>
      <c r="V328" s="283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87"/>
      <c r="P329" s="227"/>
      <c r="Q329" s="227"/>
      <c r="R329" s="227"/>
      <c r="S329" s="227"/>
      <c r="T329" s="227"/>
      <c r="U329" s="237"/>
      <c r="V329" s="283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87"/>
      <c r="P330" s="227"/>
      <c r="Q330" s="227"/>
      <c r="R330" s="227"/>
      <c r="S330" s="227"/>
      <c r="T330" s="227"/>
      <c r="U330" s="237"/>
      <c r="V330" s="283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87"/>
      <c r="P331" s="227"/>
      <c r="Q331" s="227"/>
      <c r="R331" s="227"/>
      <c r="S331" s="227"/>
      <c r="T331" s="227"/>
      <c r="U331" s="237"/>
      <c r="V331" s="283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87"/>
      <c r="P332" s="227"/>
      <c r="Q332" s="227"/>
      <c r="R332" s="227"/>
      <c r="S332" s="227"/>
      <c r="T332" s="227"/>
      <c r="U332" s="237"/>
      <c r="V332" s="283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87"/>
      <c r="P333" s="227"/>
      <c r="Q333" s="227"/>
      <c r="R333" s="227"/>
      <c r="S333" s="227"/>
      <c r="T333" s="227"/>
      <c r="U333" s="237"/>
      <c r="V333" s="283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87"/>
      <c r="P334" s="227"/>
      <c r="Q334" s="227"/>
      <c r="R334" s="227"/>
      <c r="S334" s="227"/>
      <c r="T334" s="227"/>
      <c r="U334" s="237"/>
      <c r="V334" s="283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87"/>
      <c r="P335" s="227"/>
      <c r="Q335" s="227"/>
      <c r="R335" s="227"/>
      <c r="S335" s="227"/>
      <c r="T335" s="227"/>
      <c r="U335" s="237"/>
      <c r="V335" s="283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87"/>
      <c r="P336" s="227"/>
      <c r="Q336" s="227"/>
      <c r="R336" s="227"/>
      <c r="S336" s="227"/>
      <c r="T336" s="227"/>
      <c r="U336" s="237"/>
      <c r="V336" s="283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87"/>
      <c r="P337" s="227"/>
      <c r="Q337" s="227"/>
      <c r="R337" s="227"/>
      <c r="S337" s="227"/>
      <c r="T337" s="227"/>
      <c r="U337" s="237"/>
      <c r="V337" s="283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87"/>
      <c r="P338" s="227"/>
      <c r="Q338" s="227"/>
      <c r="R338" s="227"/>
      <c r="S338" s="227"/>
      <c r="T338" s="227"/>
      <c r="U338" s="237"/>
      <c r="V338" s="283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87"/>
      <c r="P339" s="227"/>
      <c r="Q339" s="227"/>
      <c r="R339" s="227"/>
      <c r="S339" s="227"/>
      <c r="T339" s="227"/>
      <c r="U339" s="237"/>
      <c r="V339" s="283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87"/>
      <c r="P340" s="227"/>
      <c r="Q340" s="227"/>
      <c r="R340" s="227"/>
      <c r="S340" s="227"/>
      <c r="T340" s="227"/>
      <c r="U340" s="237"/>
      <c r="V340" s="283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87"/>
      <c r="P341" s="227"/>
      <c r="Q341" s="227"/>
      <c r="R341" s="227"/>
      <c r="S341" s="227"/>
      <c r="T341" s="227"/>
      <c r="U341" s="237"/>
      <c r="V341" s="283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87"/>
      <c r="P342" s="227"/>
      <c r="Q342" s="227"/>
      <c r="R342" s="227"/>
      <c r="S342" s="227"/>
      <c r="T342" s="227"/>
      <c r="U342" s="237"/>
      <c r="V342" s="283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87"/>
      <c r="P343" s="227"/>
      <c r="Q343" s="227"/>
      <c r="R343" s="227"/>
      <c r="S343" s="227"/>
      <c r="T343" s="227"/>
      <c r="U343" s="237"/>
      <c r="V343" s="283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87"/>
      <c r="P344" s="227"/>
      <c r="Q344" s="227"/>
      <c r="R344" s="227"/>
      <c r="S344" s="227"/>
      <c r="T344" s="227"/>
      <c r="U344" s="237"/>
      <c r="V344" s="283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87"/>
      <c r="P345" s="227"/>
      <c r="Q345" s="227"/>
      <c r="R345" s="227"/>
      <c r="S345" s="227"/>
      <c r="T345" s="227"/>
      <c r="U345" s="237"/>
      <c r="V345" s="283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87"/>
      <c r="P346" s="227"/>
      <c r="Q346" s="227"/>
      <c r="R346" s="227"/>
      <c r="S346" s="227"/>
      <c r="T346" s="227"/>
      <c r="U346" s="237"/>
      <c r="V346" s="283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87"/>
      <c r="P347" s="227"/>
      <c r="Q347" s="227"/>
      <c r="R347" s="227"/>
      <c r="S347" s="227"/>
      <c r="T347" s="227"/>
      <c r="U347" s="237"/>
      <c r="V347" s="283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87"/>
      <c r="P348" s="227"/>
      <c r="Q348" s="227"/>
      <c r="R348" s="227"/>
      <c r="S348" s="227"/>
      <c r="T348" s="227"/>
      <c r="U348" s="237"/>
      <c r="V348" s="283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87"/>
      <c r="P349" s="227"/>
      <c r="Q349" s="227"/>
      <c r="R349" s="227"/>
      <c r="S349" s="227"/>
      <c r="T349" s="227"/>
      <c r="U349" s="237"/>
      <c r="V349" s="283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87"/>
      <c r="P350" s="227"/>
      <c r="Q350" s="227"/>
      <c r="R350" s="227"/>
      <c r="S350" s="227"/>
      <c r="T350" s="227"/>
      <c r="U350" s="237"/>
      <c r="V350" s="283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87"/>
      <c r="P351" s="227"/>
      <c r="Q351" s="227"/>
      <c r="R351" s="227"/>
      <c r="S351" s="227"/>
      <c r="T351" s="227"/>
      <c r="U351" s="237"/>
      <c r="V351" s="283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87"/>
      <c r="P352" s="227"/>
      <c r="Q352" s="227"/>
      <c r="R352" s="227"/>
      <c r="S352" s="227"/>
      <c r="T352" s="227"/>
      <c r="U352" s="237"/>
      <c r="V352" s="283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87"/>
      <c r="P353" s="227"/>
      <c r="Q353" s="227"/>
      <c r="R353" s="227"/>
      <c r="S353" s="227"/>
      <c r="T353" s="227"/>
      <c r="U353" s="237"/>
      <c r="V353" s="283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87"/>
      <c r="P354" s="227"/>
      <c r="Q354" s="227"/>
      <c r="R354" s="227"/>
      <c r="S354" s="227"/>
      <c r="T354" s="227"/>
      <c r="U354" s="237"/>
      <c r="V354" s="283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87"/>
      <c r="P355" s="227"/>
      <c r="Q355" s="227"/>
      <c r="R355" s="227"/>
      <c r="S355" s="227"/>
      <c r="T355" s="227"/>
      <c r="U355" s="237"/>
      <c r="V355" s="283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87"/>
      <c r="P356" s="227"/>
      <c r="Q356" s="227"/>
      <c r="R356" s="227"/>
      <c r="S356" s="227"/>
      <c r="T356" s="227"/>
      <c r="U356" s="237"/>
      <c r="V356" s="283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87"/>
      <c r="P357" s="227"/>
      <c r="Q357" s="227"/>
      <c r="R357" s="227"/>
      <c r="S357" s="227"/>
      <c r="T357" s="227"/>
      <c r="U357" s="237"/>
      <c r="V357" s="283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87"/>
      <c r="P358" s="227"/>
      <c r="Q358" s="227"/>
      <c r="R358" s="227"/>
      <c r="S358" s="227"/>
      <c r="T358" s="227"/>
      <c r="U358" s="237"/>
      <c r="V358" s="283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87"/>
      <c r="P359" s="227"/>
      <c r="Q359" s="227"/>
      <c r="R359" s="227"/>
      <c r="S359" s="227"/>
      <c r="T359" s="227"/>
      <c r="U359" s="237"/>
      <c r="V359" s="283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87"/>
      <c r="P360" s="227"/>
      <c r="Q360" s="227"/>
      <c r="R360" s="227"/>
      <c r="S360" s="227"/>
      <c r="T360" s="227"/>
      <c r="U360" s="237"/>
      <c r="V360" s="283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87"/>
      <c r="P361" s="227"/>
      <c r="Q361" s="227"/>
      <c r="R361" s="227"/>
      <c r="S361" s="227"/>
      <c r="T361" s="227"/>
      <c r="U361" s="237"/>
      <c r="V361" s="283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87"/>
      <c r="P362" s="227"/>
      <c r="Q362" s="227"/>
      <c r="R362" s="227"/>
      <c r="S362" s="227"/>
      <c r="T362" s="227"/>
      <c r="U362" s="237"/>
      <c r="V362" s="283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87"/>
      <c r="P363" s="227"/>
      <c r="Q363" s="227"/>
      <c r="R363" s="227"/>
      <c r="S363" s="227"/>
      <c r="T363" s="227"/>
      <c r="U363" s="237"/>
      <c r="V363" s="283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87"/>
      <c r="P364" s="227"/>
      <c r="Q364" s="227"/>
      <c r="R364" s="227"/>
      <c r="S364" s="227"/>
      <c r="T364" s="227"/>
      <c r="U364" s="237"/>
      <c r="V364" s="283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87"/>
      <c r="P365" s="227"/>
      <c r="Q365" s="227"/>
      <c r="R365" s="227"/>
      <c r="S365" s="227"/>
      <c r="T365" s="227"/>
      <c r="U365" s="237"/>
      <c r="V365" s="283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87"/>
      <c r="P366" s="227"/>
      <c r="Q366" s="227"/>
      <c r="R366" s="227"/>
      <c r="S366" s="227"/>
      <c r="T366" s="227"/>
      <c r="U366" s="237"/>
      <c r="V366" s="283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87"/>
      <c r="P367" s="227"/>
      <c r="Q367" s="227"/>
      <c r="R367" s="227"/>
      <c r="S367" s="227"/>
      <c r="T367" s="227"/>
      <c r="U367" s="237"/>
      <c r="V367" s="283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87"/>
      <c r="P368" s="227"/>
      <c r="Q368" s="227"/>
      <c r="R368" s="227"/>
      <c r="S368" s="227"/>
      <c r="T368" s="227"/>
      <c r="U368" s="237"/>
      <c r="V368" s="283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87"/>
      <c r="P369" s="227"/>
      <c r="Q369" s="227"/>
      <c r="R369" s="227"/>
      <c r="S369" s="227"/>
      <c r="T369" s="227"/>
      <c r="U369" s="237"/>
      <c r="V369" s="283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87"/>
      <c r="P370" s="227"/>
      <c r="Q370" s="227"/>
      <c r="R370" s="227"/>
      <c r="S370" s="227"/>
      <c r="T370" s="227"/>
      <c r="U370" s="237"/>
      <c r="V370" s="283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87"/>
      <c r="P371" s="227"/>
      <c r="Q371" s="227"/>
      <c r="R371" s="227"/>
      <c r="S371" s="227"/>
      <c r="T371" s="227"/>
      <c r="U371" s="237"/>
      <c r="V371" s="283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87"/>
      <c r="P372" s="227"/>
      <c r="Q372" s="227"/>
      <c r="R372" s="227"/>
      <c r="S372" s="227"/>
      <c r="T372" s="227"/>
      <c r="U372" s="237"/>
      <c r="V372" s="283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87"/>
      <c r="P373" s="227"/>
      <c r="Q373" s="227"/>
      <c r="R373" s="227"/>
      <c r="S373" s="227"/>
      <c r="T373" s="227"/>
      <c r="U373" s="237"/>
      <c r="V373" s="283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87"/>
      <c r="P374" s="227"/>
      <c r="Q374" s="227"/>
      <c r="R374" s="227"/>
      <c r="S374" s="227"/>
      <c r="T374" s="227"/>
      <c r="U374" s="237"/>
      <c r="V374" s="283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87"/>
      <c r="P375" s="227"/>
      <c r="Q375" s="227"/>
      <c r="R375" s="227"/>
      <c r="S375" s="227"/>
      <c r="T375" s="227"/>
      <c r="U375" s="237"/>
      <c r="V375" s="283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87"/>
      <c r="P376" s="227"/>
      <c r="Q376" s="227"/>
      <c r="R376" s="227"/>
      <c r="S376" s="227"/>
      <c r="T376" s="227"/>
      <c r="U376" s="237"/>
      <c r="V376" s="283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87"/>
      <c r="P377" s="227"/>
      <c r="Q377" s="227"/>
      <c r="R377" s="227"/>
      <c r="S377" s="227"/>
      <c r="T377" s="227"/>
      <c r="U377" s="237"/>
      <c r="V377" s="283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87"/>
      <c r="P378" s="227"/>
      <c r="Q378" s="227"/>
      <c r="R378" s="227"/>
      <c r="S378" s="227"/>
      <c r="T378" s="227"/>
      <c r="U378" s="237"/>
      <c r="V378" s="283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87"/>
      <c r="P379" s="227"/>
      <c r="Q379" s="227"/>
      <c r="R379" s="227"/>
      <c r="S379" s="227"/>
      <c r="T379" s="227"/>
      <c r="U379" s="237"/>
      <c r="V379" s="283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87"/>
      <c r="P380" s="227"/>
      <c r="Q380" s="227"/>
      <c r="R380" s="227"/>
      <c r="S380" s="227"/>
      <c r="T380" s="227"/>
      <c r="U380" s="237"/>
      <c r="V380" s="283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87"/>
      <c r="P381" s="227"/>
      <c r="Q381" s="227"/>
      <c r="R381" s="227"/>
      <c r="S381" s="227"/>
      <c r="T381" s="227"/>
      <c r="U381" s="237"/>
      <c r="V381" s="283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87"/>
      <c r="P382" s="227"/>
      <c r="Q382" s="227"/>
      <c r="R382" s="227"/>
      <c r="S382" s="227"/>
      <c r="T382" s="227"/>
      <c r="U382" s="237"/>
      <c r="V382" s="283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87"/>
      <c r="P383" s="227"/>
      <c r="Q383" s="227"/>
      <c r="R383" s="227"/>
      <c r="S383" s="227"/>
      <c r="T383" s="227"/>
      <c r="U383" s="237"/>
      <c r="V383" s="283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87"/>
      <c r="P384" s="227"/>
      <c r="Q384" s="227"/>
      <c r="R384" s="227"/>
      <c r="S384" s="227"/>
      <c r="T384" s="227"/>
      <c r="U384" s="237"/>
      <c r="V384" s="283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87"/>
      <c r="P385" s="227"/>
      <c r="Q385" s="227"/>
      <c r="R385" s="227"/>
      <c r="S385" s="227"/>
      <c r="T385" s="227"/>
      <c r="U385" s="237"/>
      <c r="V385" s="283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87"/>
      <c r="P386" s="227"/>
      <c r="Q386" s="227"/>
      <c r="R386" s="227"/>
      <c r="S386" s="227"/>
      <c r="T386" s="227"/>
      <c r="U386" s="237"/>
      <c r="V386" s="283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87"/>
      <c r="P387" s="227"/>
      <c r="Q387" s="227"/>
      <c r="R387" s="227"/>
      <c r="S387" s="227"/>
      <c r="T387" s="227"/>
      <c r="U387" s="237"/>
      <c r="V387" s="283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87"/>
      <c r="P388" s="227"/>
      <c r="Q388" s="227"/>
      <c r="R388" s="227"/>
      <c r="S388" s="227"/>
      <c r="T388" s="227"/>
      <c r="U388" s="237"/>
      <c r="V388" s="283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87"/>
      <c r="P389" s="227"/>
      <c r="Q389" s="227"/>
      <c r="R389" s="227"/>
      <c r="S389" s="227"/>
      <c r="T389" s="227"/>
      <c r="U389" s="237"/>
      <c r="V389" s="283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87"/>
      <c r="P390" s="227"/>
      <c r="Q390" s="227"/>
      <c r="R390" s="227"/>
      <c r="S390" s="227"/>
      <c r="T390" s="227"/>
      <c r="U390" s="237"/>
      <c r="V390" s="283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87"/>
      <c r="P391" s="227"/>
      <c r="Q391" s="227"/>
      <c r="R391" s="227"/>
      <c r="S391" s="227"/>
      <c r="T391" s="227"/>
      <c r="U391" s="237"/>
      <c r="V391" s="283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87"/>
      <c r="P392" s="227"/>
      <c r="Q392" s="227"/>
      <c r="R392" s="227"/>
      <c r="S392" s="227"/>
      <c r="T392" s="227"/>
      <c r="U392" s="237"/>
      <c r="V392" s="283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87"/>
      <c r="P393" s="227"/>
      <c r="Q393" s="227"/>
      <c r="R393" s="227"/>
      <c r="S393" s="227"/>
      <c r="T393" s="227"/>
      <c r="U393" s="237"/>
      <c r="V393" s="283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87"/>
      <c r="P394" s="227"/>
      <c r="Q394" s="227"/>
      <c r="R394" s="227"/>
      <c r="S394" s="227"/>
      <c r="T394" s="227"/>
      <c r="U394" s="237"/>
      <c r="V394" s="283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87"/>
      <c r="P395" s="227"/>
      <c r="Q395" s="227"/>
      <c r="R395" s="227"/>
      <c r="S395" s="227"/>
      <c r="T395" s="227"/>
      <c r="U395" s="237"/>
      <c r="V395" s="283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87"/>
      <c r="P396" s="227"/>
      <c r="Q396" s="227"/>
      <c r="R396" s="227"/>
      <c r="S396" s="227"/>
      <c r="T396" s="227"/>
      <c r="U396" s="237"/>
      <c r="V396" s="283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87"/>
      <c r="P397" s="227"/>
      <c r="Q397" s="227"/>
      <c r="R397" s="227"/>
      <c r="S397" s="227"/>
      <c r="T397" s="227"/>
      <c r="U397" s="237"/>
      <c r="V397" s="283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87"/>
      <c r="P398" s="227"/>
      <c r="Q398" s="227"/>
      <c r="R398" s="227"/>
      <c r="S398" s="227"/>
      <c r="T398" s="227"/>
      <c r="U398" s="237"/>
      <c r="V398" s="283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87"/>
      <c r="P399" s="227"/>
      <c r="Q399" s="227"/>
      <c r="R399" s="227"/>
      <c r="S399" s="227"/>
      <c r="T399" s="227"/>
      <c r="U399" s="237"/>
      <c r="V399" s="283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87"/>
      <c r="P400" s="227"/>
      <c r="Q400" s="227"/>
      <c r="R400" s="227"/>
      <c r="S400" s="227"/>
      <c r="T400" s="227"/>
      <c r="U400" s="237"/>
      <c r="V400" s="283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87"/>
      <c r="P401" s="227"/>
      <c r="Q401" s="227"/>
      <c r="R401" s="227"/>
      <c r="S401" s="227"/>
      <c r="T401" s="227"/>
      <c r="U401" s="237"/>
      <c r="V401" s="283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87"/>
      <c r="P402" s="227"/>
      <c r="Q402" s="227"/>
      <c r="R402" s="227"/>
      <c r="S402" s="227"/>
      <c r="T402" s="227"/>
      <c r="U402" s="237"/>
      <c r="V402" s="283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87"/>
      <c r="P403" s="227"/>
      <c r="Q403" s="227"/>
      <c r="R403" s="227"/>
      <c r="S403" s="227"/>
      <c r="T403" s="227"/>
      <c r="U403" s="237"/>
      <c r="V403" s="283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topLeftCell="A9"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1" t="str">
        <f>INDEX(Data!$AK:$AK,MATCH(A11,Data!$AJ:$AJ,0))</f>
        <v>m</v>
      </c>
      <c r="B1" s="300" t="s">
        <v>20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2" t="s">
        <v>47</v>
      </c>
      <c r="AE1" s="353"/>
      <c r="AF1" s="353"/>
      <c r="AG1" s="354"/>
    </row>
    <row r="2" spans="1:123" x14ac:dyDescent="0.25">
      <c r="A2" s="375" t="s">
        <v>7</v>
      </c>
      <c r="B2" s="376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5">
        <f t="shared" ref="AD2:AD9" si="0">SUM(C2:AC2)</f>
        <v>45</v>
      </c>
      <c r="AE2" s="356"/>
      <c r="AF2" s="356"/>
      <c r="AG2" s="357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65" t="str">
        <f>IF($A$1="m","Average Men","Average Women")</f>
        <v>Average Men</v>
      </c>
      <c r="B3" s="366"/>
      <c r="C3" s="162">
        <f ca="1">IF($A$1="m",'Scores Men'!F3,'Scores Women'!F3)</f>
        <v>3.6666666666666665</v>
      </c>
      <c r="D3" s="163">
        <f ca="1">IF($A$1="m",'Scores Men'!G3,'Scores Women'!G3)</f>
        <v>2.92</v>
      </c>
      <c r="E3" s="163">
        <f ca="1">IF($A$1="m",'Scores Men'!H3,'Scores Women'!H3)</f>
        <v>3.64</v>
      </c>
      <c r="F3" s="163">
        <f ca="1">IF($A$1="m",'Scores Men'!I3,'Scores Women'!I3)</f>
        <v>3.7179487179487181</v>
      </c>
      <c r="G3" s="163">
        <f ca="1">IF($A$1="m",'Scores Men'!J3,'Scores Women'!J3)</f>
        <v>3.2987012987012987</v>
      </c>
      <c r="H3" s="163">
        <f ca="1">IF($A$1="m",'Scores Men'!K3,'Scores Women'!K3)</f>
        <v>2.9066666666666667</v>
      </c>
      <c r="I3" s="163">
        <f ca="1">IF($A$1="m",'Scores Men'!L3,'Scores Women'!L3)</f>
        <v>3.12</v>
      </c>
      <c r="J3" s="163">
        <f ca="1">IF($A$1="m",'Scores Men'!M3,'Scores Women'!M3)</f>
        <v>3.36</v>
      </c>
      <c r="K3" s="163">
        <f ca="1">IF($A$1="m",'Scores Men'!N3,'Scores Women'!N3)</f>
        <v>3.4266666666666667</v>
      </c>
      <c r="L3" s="163">
        <f ca="1">IF($A$1="m",'Scores Men'!O3,'Scores Women'!O3)</f>
        <v>3.6666666666666665</v>
      </c>
      <c r="M3" s="163">
        <f ca="1">IF($A$1="m",'Scores Men'!P3,'Scores Women'!P3)</f>
        <v>3.36</v>
      </c>
      <c r="N3" s="163">
        <f ca="1">IF($A$1="m",'Scores Men'!Q3,'Scores Women'!Q3)</f>
        <v>3.1333333333333333</v>
      </c>
      <c r="O3" s="163">
        <f ca="1">IF($A$1="m",'Scores Men'!R3,'Scores Women'!R3)</f>
        <v>3.4533333333333331</v>
      </c>
      <c r="P3" s="163">
        <f ca="1">IF($A$1="m",'Scores Men'!S3,'Scores Women'!S3)</f>
        <v>3.7466666666666666</v>
      </c>
      <c r="Q3" s="163">
        <f ca="1">IF($A$1="m",'Scores Men'!T3,'Scores Women'!T3)</f>
        <v>3.6133333333333333</v>
      </c>
      <c r="R3" s="163" t="str">
        <f>IF($A$1="m",'Scores Men'!U3,'Scores Women'!U3)</f>
        <v>no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67">
        <f t="shared" ca="1" si="0"/>
        <v>51.029983349983354</v>
      </c>
      <c r="AE3" s="368"/>
      <c r="AF3" s="368"/>
      <c r="AG3" s="369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65" t="str">
        <f>IF($A$1="m","Average Top 5 Men","Average Top 5 Women")</f>
        <v>Average Top 5 Men</v>
      </c>
      <c r="B4" s="366"/>
      <c r="C4" s="162">
        <f ca="1">IF(C$2="no","no",OFFSET(Data!$A$1,MATCH($A4,Data!$AJ:$AJ,0)-1,MATCH("Total/"&amp;C$1,Data!$1:$1,0)-1))</f>
        <v>3</v>
      </c>
      <c r="D4" s="163">
        <f ca="1">IF(D$2="no","no",OFFSET(Data!$A$1,MATCH($A4,Data!$AJ:$AJ,0)-1,MATCH("Total/"&amp;D$1,Data!$1:$1,0)-1))</f>
        <v>2.5</v>
      </c>
      <c r="E4" s="163">
        <f ca="1">IF(E$2="no","no",OFFSET(Data!$A$1,MATCH($A4,Data!$AJ:$AJ,0)-1,MATCH("Total/"&amp;E$1,Data!$1:$1,0)-1))</f>
        <v>2.9166666666666665</v>
      </c>
      <c r="F4" s="163">
        <f ca="1">IF(F$2="no","no",OFFSET(Data!$A$1,MATCH($A4,Data!$AJ:$AJ,0)-1,MATCH("Total/"&amp;F$1,Data!$1:$1,0)-1))</f>
        <v>3.5</v>
      </c>
      <c r="G4" s="163">
        <f ca="1">IF(G$2="no","no",OFFSET(Data!$A$1,MATCH($A4,Data!$AJ:$AJ,0)-1,MATCH("Total/"&amp;G$1,Data!$1:$1,0)-1))</f>
        <v>2.9285714285714284</v>
      </c>
      <c r="H4" s="163">
        <f ca="1">IF(H$2="no","no",OFFSET(Data!$A$1,MATCH($A4,Data!$AJ:$AJ,0)-1,MATCH("Total/"&amp;H$1,Data!$1:$1,0)-1))</f>
        <v>2.5</v>
      </c>
      <c r="I4" s="163">
        <f ca="1">IF(I$2="no","no",OFFSET(Data!$A$1,MATCH($A4,Data!$AJ:$AJ,0)-1,MATCH("Total/"&amp;I$1,Data!$1:$1,0)-1))</f>
        <v>2.6666666666666665</v>
      </c>
      <c r="J4" s="163">
        <f ca="1">IF(J$2="no","no",OFFSET(Data!$A$1,MATCH($A4,Data!$AJ:$AJ,0)-1,MATCH("Total/"&amp;J$1,Data!$1:$1,0)-1))</f>
        <v>2.8333333333333335</v>
      </c>
      <c r="K4" s="163">
        <f ca="1">IF(K$2="no","no",OFFSET(Data!$A$1,MATCH($A4,Data!$AJ:$AJ,0)-1,MATCH("Total/"&amp;K$1,Data!$1:$1,0)-1))</f>
        <v>2.9166666666666665</v>
      </c>
      <c r="L4" s="163">
        <f ca="1">IF(L$2="no","no",OFFSET(Data!$A$1,MATCH($A4,Data!$AJ:$AJ,0)-1,MATCH("Total/"&amp;L$1,Data!$1:$1,0)-1))</f>
        <v>3.3333333333333335</v>
      </c>
      <c r="M4" s="163">
        <f ca="1">IF(M$2="no","no",OFFSET(Data!$A$1,MATCH($A4,Data!$AJ:$AJ,0)-1,MATCH("Total/"&amp;M$1,Data!$1:$1,0)-1))</f>
        <v>2.8333333333333335</v>
      </c>
      <c r="N4" s="163">
        <f ca="1">IF(N$2="no","no",OFFSET(Data!$A$1,MATCH($A4,Data!$AJ:$AJ,0)-1,MATCH("Total/"&amp;N$1,Data!$1:$1,0)-1))</f>
        <v>2.5833333333333335</v>
      </c>
      <c r="O4" s="163">
        <f ca="1">IF(O$2="no","no",OFFSET(Data!$A$1,MATCH($A4,Data!$AJ:$AJ,0)-1,MATCH("Total/"&amp;O$1,Data!$1:$1,0)-1))</f>
        <v>2.8333333333333335</v>
      </c>
      <c r="P4" s="163">
        <f ca="1">IF(P$2="no","no",OFFSET(Data!$A$1,MATCH($A4,Data!$AJ:$AJ,0)-1,MATCH("Total/"&amp;P$1,Data!$1:$1,0)-1))</f>
        <v>3.4166666666666665</v>
      </c>
      <c r="Q4" s="163">
        <f ca="1">IF(Q$2="no","no",OFFSET(Data!$A$1,MATCH($A4,Data!$AJ:$AJ,0)-1,MATCH("Total/"&amp;Q$1,Data!$1:$1,0)-1))</f>
        <v>3.25</v>
      </c>
      <c r="R4" s="163" t="str">
        <f ca="1">IF(R$2="no","no",OFFSET(Data!$A$1,MATCH($A4,Data!$AJ:$AJ,0)-1,MATCH("Total/"&amp;R$1,Data!$1:$1,0)-1))</f>
        <v>no</v>
      </c>
      <c r="S4" s="163" t="str">
        <f ca="1">IF(S$2="no","no",OFFSET(Data!$A$1,MATCH($A4,Data!$AJ:$AJ,0)-1,MATCH("Total/"&amp;S$1,Data!$1:$1,0)-1))</f>
        <v>no</v>
      </c>
      <c r="T4" s="164" t="str">
        <f ca="1">IF(T$2="no","no",OFFSET(Data!$A$1,MATCH($A4,Data!$AJ:$AJ,0)-1,MATCH("Total/"&amp;T$1,Data!$1:$1,0)-1))</f>
        <v>no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67">
        <f t="shared" ca="1" si="0"/>
        <v>44.011904761904759</v>
      </c>
      <c r="AE4" s="368"/>
      <c r="AF4" s="368"/>
      <c r="AG4" s="369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65" t="str">
        <f>"Average " &amp; A11</f>
        <v>Average Otfried Derschmidt</v>
      </c>
      <c r="B5" s="366"/>
      <c r="C5" s="162">
        <f ca="1">IF(C$2="no","no",AVERAGE(C11:C15))</f>
        <v>2</v>
      </c>
      <c r="D5" s="164">
        <f t="shared" ref="D5:AC5" ca="1" si="1">IF(D$2="no","no",AVERAGE(D11:D15))</f>
        <v>2.5</v>
      </c>
      <c r="E5" s="164">
        <f t="shared" ca="1" si="1"/>
        <v>2.5</v>
      </c>
      <c r="F5" s="164">
        <f t="shared" ca="1" si="1"/>
        <v>3</v>
      </c>
      <c r="G5" s="164">
        <f t="shared" ca="1" si="1"/>
        <v>2.6666666666666665</v>
      </c>
      <c r="H5" s="164">
        <f t="shared" ca="1" si="1"/>
        <v>2.5</v>
      </c>
      <c r="I5" s="164">
        <f t="shared" ca="1" si="1"/>
        <v>2.5</v>
      </c>
      <c r="J5" s="164">
        <f t="shared" ca="1" si="1"/>
        <v>3</v>
      </c>
      <c r="K5" s="164">
        <f t="shared" ca="1" si="1"/>
        <v>3</v>
      </c>
      <c r="L5" s="164">
        <f t="shared" ca="1" si="1"/>
        <v>3.5</v>
      </c>
      <c r="M5" s="164">
        <f t="shared" ca="1" si="1"/>
        <v>2.5</v>
      </c>
      <c r="N5" s="164">
        <f t="shared" ca="1" si="1"/>
        <v>2.5</v>
      </c>
      <c r="O5" s="164">
        <f t="shared" ca="1" si="1"/>
        <v>3</v>
      </c>
      <c r="P5" s="164">
        <f t="shared" ca="1" si="1"/>
        <v>3</v>
      </c>
      <c r="Q5" s="164">
        <f t="shared" ca="1" si="1"/>
        <v>3</v>
      </c>
      <c r="R5" s="164" t="str">
        <f t="shared" si="1"/>
        <v>no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67">
        <f t="shared" ref="AD5" ca="1" si="2">SUM(C5:AC5)</f>
        <v>41.166666666666664</v>
      </c>
      <c r="AE5" s="368"/>
      <c r="AF5" s="368"/>
      <c r="AG5" s="369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65" t="str">
        <f>IF($A$1="m","Eagles/+ Men","Eagles/+ Women")</f>
        <v>Eagles/+ Men</v>
      </c>
      <c r="B6" s="366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>
        <f ca="1">IF($A$1="m",'Scores Men'!S4,'Scores Women'!S4)</f>
        <v>0</v>
      </c>
      <c r="Q6" s="166">
        <f ca="1">IF($A$1="m",'Scores Men'!T4,'Scores Women'!T4)</f>
        <v>0</v>
      </c>
      <c r="R6" s="166" t="str">
        <f>IF($A$1="m",'Scores Men'!U4,'Scores Women'!U4)</f>
        <v>no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67">
        <f t="shared" ca="1" si="0"/>
        <v>0</v>
      </c>
      <c r="AE6" s="368"/>
      <c r="AF6" s="368"/>
      <c r="AG6" s="369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65" t="str">
        <f>IF($A$1="m","Birdies Men","Birdies Women")</f>
        <v>Birdies Men</v>
      </c>
      <c r="B7" s="366"/>
      <c r="C7" s="165">
        <f ca="1">IF($A$1="m",'Scores Men'!F5,'Scores Women'!F5)</f>
        <v>1</v>
      </c>
      <c r="D7" s="166">
        <f ca="1">IF($A$1="m",'Scores Men'!G5,'Scores Women'!G5)</f>
        <v>17</v>
      </c>
      <c r="E7" s="166">
        <f ca="1">IF($A$1="m",'Scores Men'!H5,'Scores Women'!H5)</f>
        <v>2</v>
      </c>
      <c r="F7" s="166">
        <f ca="1">IF($A$1="m",'Scores Men'!I5,'Scores Women'!I5)</f>
        <v>0</v>
      </c>
      <c r="G7" s="166">
        <f ca="1">IF($A$1="m",'Scores Men'!J5,'Scores Women'!J5)</f>
        <v>4</v>
      </c>
      <c r="H7" s="166">
        <f ca="1">IF($A$1="m",'Scores Men'!K5,'Scores Women'!K5)</f>
        <v>19</v>
      </c>
      <c r="I7" s="166">
        <f ca="1">IF($A$1="m",'Scores Men'!L5,'Scores Women'!L5)</f>
        <v>10</v>
      </c>
      <c r="J7" s="166">
        <f ca="1">IF($A$1="m",'Scores Men'!M5,'Scores Women'!M5)</f>
        <v>6</v>
      </c>
      <c r="K7" s="166">
        <f ca="1">IF($A$1="m",'Scores Men'!N5,'Scores Women'!N5)</f>
        <v>2</v>
      </c>
      <c r="L7" s="166">
        <f ca="1">IF($A$1="m",'Scores Men'!O5,'Scores Women'!O5)</f>
        <v>0</v>
      </c>
      <c r="M7" s="166">
        <f ca="1">IF($A$1="m",'Scores Men'!P5,'Scores Women'!P5)</f>
        <v>4</v>
      </c>
      <c r="N7" s="166">
        <f ca="1">IF($A$1="m",'Scores Men'!Q5,'Scores Women'!Q5)</f>
        <v>6</v>
      </c>
      <c r="O7" s="166">
        <f ca="1">IF($A$1="m",'Scores Men'!R5,'Scores Women'!R5)</f>
        <v>5</v>
      </c>
      <c r="P7" s="166">
        <f ca="1">IF($A$1="m",'Scores Men'!S5,'Scores Women'!S5)</f>
        <v>0</v>
      </c>
      <c r="Q7" s="166">
        <f ca="1">IF($A$1="m",'Scores Men'!T5,'Scores Women'!T5)</f>
        <v>0</v>
      </c>
      <c r="R7" s="166" t="str">
        <f>IF($A$1="m",'Scores Men'!U5,'Scores Women'!U5)</f>
        <v>no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67">
        <f t="shared" ca="1" si="0"/>
        <v>76</v>
      </c>
      <c r="AE7" s="368"/>
      <c r="AF7" s="368"/>
      <c r="AG7" s="369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65" t="str">
        <f>IF($A$1="m","Bogeys Men","Bogeys Women")</f>
        <v>Bogeys Men</v>
      </c>
      <c r="B8" s="366"/>
      <c r="C8" s="165">
        <f ca="1">IF($A$1="m",'Scores Men'!F6,'Scores Women'!F6)</f>
        <v>14</v>
      </c>
      <c r="D8" s="166">
        <f ca="1">IF($A$1="m",'Scores Men'!G6,'Scores Women'!G6)</f>
        <v>7</v>
      </c>
      <c r="E8" s="166">
        <f ca="1">IF($A$1="m",'Scores Men'!H6,'Scores Women'!H6)</f>
        <v>29</v>
      </c>
      <c r="F8" s="166">
        <f ca="1">IF($A$1="m",'Scores Men'!I6,'Scores Women'!I6)</f>
        <v>20</v>
      </c>
      <c r="G8" s="166">
        <f ca="1">IF($A$1="m",'Scores Men'!J6,'Scores Women'!J6)</f>
        <v>19</v>
      </c>
      <c r="H8" s="166">
        <f ca="1">IF($A$1="m",'Scores Men'!K6,'Scores Women'!K6)</f>
        <v>10</v>
      </c>
      <c r="I8" s="166">
        <f ca="1">IF($A$1="m",'Scores Men'!L6,'Scores Women'!L6)</f>
        <v>17</v>
      </c>
      <c r="J8" s="166">
        <f ca="1">IF($A$1="m",'Scores Men'!M6,'Scores Women'!M6)</f>
        <v>25</v>
      </c>
      <c r="K8" s="166">
        <f ca="1">IF($A$1="m",'Scores Men'!N6,'Scores Women'!N6)</f>
        <v>28</v>
      </c>
      <c r="L8" s="166">
        <f ca="1">IF($A$1="m",'Scores Men'!O6,'Scores Women'!O6)</f>
        <v>38</v>
      </c>
      <c r="M8" s="166">
        <f ca="1">IF($A$1="m",'Scores Men'!P6,'Scores Women'!P6)</f>
        <v>27</v>
      </c>
      <c r="N8" s="166">
        <f ca="1">IF($A$1="m",'Scores Men'!Q6,'Scores Women'!Q6)</f>
        <v>14</v>
      </c>
      <c r="O8" s="166">
        <f ca="1">IF($A$1="m",'Scores Men'!R6,'Scores Women'!R6)</f>
        <v>26</v>
      </c>
      <c r="P8" s="166">
        <f ca="1">IF($A$1="m",'Scores Men'!S6,'Scores Women'!S6)</f>
        <v>29</v>
      </c>
      <c r="Q8" s="166">
        <f ca="1">IF($A$1="m",'Scores Men'!T6,'Scores Women'!T6)</f>
        <v>34</v>
      </c>
      <c r="R8" s="166" t="str">
        <f>IF($A$1="m",'Scores Men'!U6,'Scores Women'!U6)</f>
        <v>no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67">
        <f t="shared" ca="1" si="0"/>
        <v>337</v>
      </c>
      <c r="AE8" s="368"/>
      <c r="AF8" s="368"/>
      <c r="AG8" s="369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65" t="str">
        <f>IF($A$1="m","Double-Bogeys/+ Men","Double-Bogeys/+ Women")</f>
        <v>Double-Bogeys/+ Men</v>
      </c>
      <c r="B9" s="366"/>
      <c r="C9" s="165">
        <f ca="1">IF($A$1="m",'Scores Men'!F7,'Scores Women'!F7)</f>
        <v>6</v>
      </c>
      <c r="D9" s="166">
        <f ca="1">IF($A$1="m",'Scores Men'!G7,'Scores Women'!G7)</f>
        <v>2</v>
      </c>
      <c r="E9" s="166">
        <f ca="1">IF($A$1="m",'Scores Men'!H7,'Scores Women'!H7)</f>
        <v>10</v>
      </c>
      <c r="F9" s="166">
        <f ca="1">IF($A$1="m",'Scores Men'!I7,'Scores Women'!I7)</f>
        <v>4</v>
      </c>
      <c r="G9" s="166">
        <f ca="1">IF($A$1="m",'Scores Men'!J7,'Scores Women'!J7)</f>
        <v>4</v>
      </c>
      <c r="H9" s="166">
        <f ca="1">IF($A$1="m",'Scores Men'!K7,'Scores Women'!K7)</f>
        <v>1</v>
      </c>
      <c r="I9" s="166">
        <f ca="1">IF($A$1="m",'Scores Men'!L7,'Scores Women'!L7)</f>
        <v>1</v>
      </c>
      <c r="J9" s="166">
        <f ca="1">IF($A$1="m",'Scores Men'!M7,'Scores Women'!M7)</f>
        <v>4</v>
      </c>
      <c r="K9" s="166">
        <f ca="1">IF($A$1="m",'Scores Men'!N7,'Scores Women'!N7)</f>
        <v>3</v>
      </c>
      <c r="L9" s="166">
        <f ca="1">IF($A$1="m",'Scores Men'!O7,'Scores Women'!O7)</f>
        <v>6</v>
      </c>
      <c r="M9" s="166">
        <f ca="1">IF($A$1="m",'Scores Men'!P7,'Scores Women'!P7)</f>
        <v>2</v>
      </c>
      <c r="N9" s="166">
        <f ca="1">IF($A$1="m",'Scores Men'!Q7,'Scores Women'!Q7)</f>
        <v>1</v>
      </c>
      <c r="O9" s="166">
        <f ca="1">IF($A$1="m",'Scores Men'!R7,'Scores Women'!R7)</f>
        <v>6</v>
      </c>
      <c r="P9" s="166">
        <f ca="1">IF($A$1="m",'Scores Men'!S7,'Scores Women'!S7)</f>
        <v>13</v>
      </c>
      <c r="Q9" s="166">
        <f ca="1">IF($A$1="m",'Scores Men'!T7,'Scores Women'!T7)</f>
        <v>6</v>
      </c>
      <c r="R9" s="166" t="str">
        <f>IF($A$1="m",'Scores Men'!U7,'Scores Women'!U7)</f>
        <v>no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67">
        <f t="shared" ca="1" si="0"/>
        <v>69</v>
      </c>
      <c r="AE9" s="368"/>
      <c r="AF9" s="368"/>
      <c r="AG9" s="369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32</v>
      </c>
      <c r="B10" s="204" t="s">
        <v>151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7</v>
      </c>
      <c r="AE10" s="191" t="s">
        <v>64</v>
      </c>
      <c r="AF10" s="192" t="s">
        <v>65</v>
      </c>
      <c r="AG10" s="191" t="s">
        <v>47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230</v>
      </c>
      <c r="B11" s="202" t="s">
        <v>13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2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2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3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3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3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3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2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3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3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4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2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2</v>
      </c>
      <c r="O11" s="86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>3</v>
      </c>
      <c r="P11" s="86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>3</v>
      </c>
      <c r="Q11" s="86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>3</v>
      </c>
      <c r="R11" s="86" t="str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/>
      </c>
      <c r="S11" s="86" t="str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/>
      </c>
      <c r="T11" s="87" t="str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/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45</v>
      </c>
      <c r="AE11" s="194">
        <f ca="1">AF11-AD11</f>
        <v>-4</v>
      </c>
      <c r="AF11" s="193">
        <f ca="1">SUM(C11:AC11)</f>
        <v>41</v>
      </c>
      <c r="AG11" s="194">
        <f ca="1">AF11</f>
        <v>41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88" t="str">
        <f>"Ranking: "&amp;INDEX(Data!AL:AL,MATCH(A11,Data!AJ:AJ,0))&amp;" / "&amp;IF($A$1="M","Men","Women")</f>
        <v>Ranking: 1 / Men</v>
      </c>
      <c r="B12" s="203" t="s">
        <v>14</v>
      </c>
      <c r="C12" s="81" t="str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/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3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2</v>
      </c>
      <c r="F12" s="82" t="str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/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3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2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3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3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3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3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>3</v>
      </c>
      <c r="P12" s="82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>3</v>
      </c>
      <c r="Q12" s="82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>3</v>
      </c>
      <c r="R12" s="82" t="str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/>
      </c>
      <c r="S12" s="82" t="str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/>
      </c>
      <c r="T12" s="83" t="str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/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39</v>
      </c>
      <c r="AE12" s="196">
        <f ca="1">AF12-AD12</f>
        <v>-2</v>
      </c>
      <c r="AF12" s="195">
        <f ca="1">SUM(C12:AC12)</f>
        <v>37</v>
      </c>
      <c r="AG12" s="196">
        <f ca="1">SUM(AF$11:AF12)</f>
        <v>78</v>
      </c>
      <c r="AI12" s="233"/>
    </row>
    <row r="13" spans="1:123" hidden="1" x14ac:dyDescent="0.25">
      <c r="A13" s="189"/>
      <c r="B13" s="203" t="s">
        <v>15</v>
      </c>
      <c r="C13" s="81" t="str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/>
      </c>
      <c r="D13" s="82" t="str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/>
      </c>
      <c r="E13" s="82" t="str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/>
      </c>
      <c r="F13" s="82" t="str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/>
      </c>
      <c r="G13" s="82" t="str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/>
      </c>
      <c r="H13" s="82" t="str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/>
      </c>
      <c r="I13" s="82" t="str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/>
      </c>
      <c r="J13" s="82" t="str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/>
      </c>
      <c r="K13" s="82" t="str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/>
      </c>
      <c r="L13" s="82" t="str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/>
      </c>
      <c r="M13" s="82" t="str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/>
      </c>
      <c r="N13" s="82" t="str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/>
      </c>
      <c r="O13" s="82" t="str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/>
      </c>
      <c r="P13" s="82" t="str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/>
      </c>
      <c r="Q13" s="82" t="str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/>
      </c>
      <c r="R13" s="82" t="str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/>
      </c>
      <c r="S13" s="82" t="str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/>
      </c>
      <c r="T13" s="83" t="str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/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78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16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 t="str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/>
      </c>
      <c r="H14" s="82" t="str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/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 t="str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/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 t="str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/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78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customHeight="1" thickBot="1" x14ac:dyDescent="0.3">
      <c r="A15" s="197"/>
      <c r="B15" s="205" t="s">
        <v>17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>2</v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3</v>
      </c>
      <c r="AE15" s="199">
        <f ca="1">AF15-AD15</f>
        <v>-1</v>
      </c>
      <c r="AF15" s="198">
        <f ca="1">SUM(C15:AC15)</f>
        <v>2</v>
      </c>
      <c r="AG15" s="199">
        <f ca="1">SUM(AF$11:AF15)</f>
        <v>80</v>
      </c>
    </row>
    <row r="16" spans="1:123" s="157" customFormat="1" ht="15" hidden="1" customHeight="1" x14ac:dyDescent="0.25">
      <c r="A16" s="358" t="s">
        <v>33</v>
      </c>
      <c r="B16" s="359"/>
      <c r="C16" s="174">
        <f t="shared" ref="C16:AC16" ca="1" si="3">IF(C$2="no","no",COUNTIF(C$11:C$15,"="&amp;C$2-1))</f>
        <v>1</v>
      </c>
      <c r="D16" s="175">
        <f t="shared" ca="1" si="3"/>
        <v>1</v>
      </c>
      <c r="E16" s="175">
        <f t="shared" ca="1" si="3"/>
        <v>1</v>
      </c>
      <c r="F16" s="175">
        <f t="shared" ca="1" si="3"/>
        <v>0</v>
      </c>
      <c r="G16" s="175">
        <f t="shared" ca="1" si="3"/>
        <v>1</v>
      </c>
      <c r="H16" s="175">
        <f t="shared" ca="1" si="3"/>
        <v>1</v>
      </c>
      <c r="I16" s="175">
        <f t="shared" ca="1" si="3"/>
        <v>1</v>
      </c>
      <c r="J16" s="175">
        <f t="shared" ca="1" si="3"/>
        <v>0</v>
      </c>
      <c r="K16" s="175">
        <f t="shared" ca="1" si="3"/>
        <v>0</v>
      </c>
      <c r="L16" s="175">
        <f t="shared" ca="1" si="3"/>
        <v>0</v>
      </c>
      <c r="M16" s="175">
        <f t="shared" ca="1" si="3"/>
        <v>1</v>
      </c>
      <c r="N16" s="175">
        <f t="shared" ca="1" si="3"/>
        <v>1</v>
      </c>
      <c r="O16" s="175">
        <f t="shared" ca="1" si="3"/>
        <v>0</v>
      </c>
      <c r="P16" s="175">
        <f t="shared" ca="1" si="3"/>
        <v>0</v>
      </c>
      <c r="Q16" s="175">
        <f t="shared" ca="1" si="3"/>
        <v>0</v>
      </c>
      <c r="R16" s="175" t="str">
        <f t="shared" si="3"/>
        <v>no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77">
        <f ca="1">SUM(C16:AC16)</f>
        <v>8</v>
      </c>
      <c r="AE16" s="378"/>
      <c r="AF16" s="378"/>
      <c r="AG16" s="379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60" t="s">
        <v>34</v>
      </c>
      <c r="B17" s="361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>
        <f t="array" aca="1" ref="P17" ca="1">IF(P$2="no","no",SUM((P$11:P$15&lt;P$2-1)*(P$11:P$15&gt;0)))</f>
        <v>0</v>
      </c>
      <c r="Q17" s="179">
        <f t="array" aca="1" ref="Q17" ca="1">IF(Q$2="no","no",SUM((Q$11:Q$15&lt;Q$2-1)*(Q$11:Q$15&gt;0)))</f>
        <v>0</v>
      </c>
      <c r="R17" s="179" t="str">
        <f t="array" ref="R17">IF(R$2="no","no",SUM((R$11:R$15&lt;R$2-1)*(R$11:R$15&gt;0)))</f>
        <v>no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62">
        <f ca="1">SUM(C17:AC17)</f>
        <v>0</v>
      </c>
      <c r="AE17" s="363"/>
      <c r="AF17" s="363"/>
      <c r="AG17" s="364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60" t="s">
        <v>178</v>
      </c>
      <c r="B18" s="361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0</v>
      </c>
      <c r="F18" s="179">
        <f t="shared" ca="1" si="4"/>
        <v>0</v>
      </c>
      <c r="G18" s="179">
        <f t="shared" ca="1" si="4"/>
        <v>0</v>
      </c>
      <c r="H18" s="179">
        <f t="shared" ca="1" si="4"/>
        <v>0</v>
      </c>
      <c r="I18" s="179">
        <f t="shared" ca="1" si="4"/>
        <v>0</v>
      </c>
      <c r="J18" s="179">
        <f t="shared" ca="1" si="4"/>
        <v>0</v>
      </c>
      <c r="K18" s="179">
        <f t="shared" ca="1" si="4"/>
        <v>0</v>
      </c>
      <c r="L18" s="179">
        <f t="shared" ca="1" si="4"/>
        <v>1</v>
      </c>
      <c r="M18" s="179">
        <f t="shared" ca="1" si="4"/>
        <v>0</v>
      </c>
      <c r="N18" s="179">
        <f t="shared" ca="1" si="4"/>
        <v>0</v>
      </c>
      <c r="O18" s="179">
        <f t="shared" ca="1" si="4"/>
        <v>0</v>
      </c>
      <c r="P18" s="179">
        <f t="shared" ca="1" si="4"/>
        <v>0</v>
      </c>
      <c r="Q18" s="179">
        <f t="shared" ca="1" si="4"/>
        <v>0</v>
      </c>
      <c r="R18" s="179" t="str">
        <f t="shared" si="4"/>
        <v>no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62">
        <f ca="1">SUM(C18:AC18)</f>
        <v>1</v>
      </c>
      <c r="AE18" s="363"/>
      <c r="AF18" s="363"/>
      <c r="AG18" s="364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70" t="s">
        <v>35</v>
      </c>
      <c r="B19" s="371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>
        <f t="shared" ca="1" si="5"/>
        <v>0</v>
      </c>
      <c r="P19" s="183">
        <f t="shared" ca="1" si="5"/>
        <v>0</v>
      </c>
      <c r="Q19" s="183">
        <f t="shared" ca="1" si="5"/>
        <v>0</v>
      </c>
      <c r="R19" s="183" t="str">
        <f t="shared" si="5"/>
        <v>no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72">
        <f ca="1">SUM(C19:AC19)</f>
        <v>0</v>
      </c>
      <c r="AE19" s="373"/>
      <c r="AF19" s="373"/>
      <c r="AG19" s="374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29</v>
      </c>
      <c r="C20" s="229">
        <f t="shared" ref="C20:AC20" ca="1" si="6">C16*-1</f>
        <v>-1</v>
      </c>
      <c r="D20" s="229">
        <f t="shared" ca="1" si="6"/>
        <v>-1</v>
      </c>
      <c r="E20" s="229">
        <f t="shared" ca="1" si="6"/>
        <v>-1</v>
      </c>
      <c r="F20" s="229">
        <f t="shared" ca="1" si="6"/>
        <v>0</v>
      </c>
      <c r="G20" s="229">
        <f t="shared" ca="1" si="6"/>
        <v>-1</v>
      </c>
      <c r="H20" s="229">
        <f t="shared" ca="1" si="6"/>
        <v>-1</v>
      </c>
      <c r="I20" s="229">
        <f t="shared" ca="1" si="6"/>
        <v>-1</v>
      </c>
      <c r="J20" s="229">
        <f t="shared" ca="1" si="6"/>
        <v>0</v>
      </c>
      <c r="K20" s="229">
        <f t="shared" ca="1" si="6"/>
        <v>0</v>
      </c>
      <c r="L20" s="229">
        <f t="shared" ca="1" si="6"/>
        <v>0</v>
      </c>
      <c r="M20" s="229">
        <f t="shared" ca="1" si="6"/>
        <v>-1</v>
      </c>
      <c r="N20" s="229">
        <f t="shared" ca="1" si="6"/>
        <v>-1</v>
      </c>
      <c r="O20" s="229">
        <f t="shared" ca="1" si="6"/>
        <v>0</v>
      </c>
      <c r="P20" s="229">
        <f t="shared" ca="1" si="6"/>
        <v>0</v>
      </c>
      <c r="Q20" s="229">
        <f t="shared" ca="1" si="6"/>
        <v>0</v>
      </c>
      <c r="R20" s="229" t="e">
        <f t="shared" si="6"/>
        <v>#VALUE!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31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>
        <f t="shared" ca="1" si="7"/>
        <v>0</v>
      </c>
      <c r="Q21" s="231">
        <f t="shared" ca="1" si="7"/>
        <v>0</v>
      </c>
      <c r="R21" s="231" t="e">
        <f t="shared" si="7"/>
        <v>#VALUE!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11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0</v>
      </c>
      <c r="F22" s="231">
        <f t="shared" ca="1" si="8"/>
        <v>0</v>
      </c>
      <c r="G22" s="231">
        <f t="shared" ca="1" si="8"/>
        <v>0</v>
      </c>
      <c r="H22" s="231">
        <f t="shared" ca="1" si="8"/>
        <v>0</v>
      </c>
      <c r="I22" s="231">
        <f t="shared" ca="1" si="8"/>
        <v>0</v>
      </c>
      <c r="J22" s="231">
        <f t="shared" ca="1" si="8"/>
        <v>0</v>
      </c>
      <c r="K22" s="231">
        <f t="shared" ca="1" si="8"/>
        <v>0</v>
      </c>
      <c r="L22" s="231">
        <f t="shared" ca="1" si="8"/>
        <v>1</v>
      </c>
      <c r="M22" s="231">
        <f t="shared" ca="1" si="8"/>
        <v>0</v>
      </c>
      <c r="N22" s="231">
        <f t="shared" ca="1" si="8"/>
        <v>0</v>
      </c>
      <c r="O22" s="231">
        <f t="shared" ca="1" si="8"/>
        <v>0</v>
      </c>
      <c r="P22" s="231">
        <f t="shared" ca="1" si="8"/>
        <v>0</v>
      </c>
      <c r="Q22" s="231">
        <f t="shared" ca="1" si="8"/>
        <v>0</v>
      </c>
      <c r="R22" s="231" t="str">
        <f t="shared" si="8"/>
        <v>no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30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>
        <f t="shared" ca="1" si="10"/>
        <v>0</v>
      </c>
      <c r="P23" s="231">
        <f t="shared" ca="1" si="10"/>
        <v>0</v>
      </c>
      <c r="Q23" s="231">
        <f t="shared" ca="1" si="10"/>
        <v>0</v>
      </c>
      <c r="R23" s="231" t="str">
        <f t="shared" si="10"/>
        <v>no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296">
        <f t="shared" ref="C24:AC24" ca="1" si="11">C5-C4</f>
        <v>-1</v>
      </c>
      <c r="D24" s="296">
        <f t="shared" ca="1" si="11"/>
        <v>0</v>
      </c>
      <c r="E24" s="296">
        <f t="shared" ca="1" si="11"/>
        <v>-0.41666666666666652</v>
      </c>
      <c r="F24" s="296">
        <f t="shared" ca="1" si="11"/>
        <v>-0.5</v>
      </c>
      <c r="G24" s="296">
        <f t="shared" ca="1" si="11"/>
        <v>-0.26190476190476186</v>
      </c>
      <c r="H24" s="296">
        <f t="shared" ca="1" si="11"/>
        <v>0</v>
      </c>
      <c r="I24" s="296">
        <f t="shared" ca="1" si="11"/>
        <v>-0.16666666666666652</v>
      </c>
      <c r="J24" s="296">
        <f t="shared" ca="1" si="11"/>
        <v>0.16666666666666652</v>
      </c>
      <c r="K24" s="296">
        <f t="shared" ca="1" si="11"/>
        <v>8.3333333333333481E-2</v>
      </c>
      <c r="L24" s="296">
        <f t="shared" ca="1" si="11"/>
        <v>0.16666666666666652</v>
      </c>
      <c r="M24" s="296">
        <f t="shared" ca="1" si="11"/>
        <v>-0.33333333333333348</v>
      </c>
      <c r="N24" s="296">
        <f t="shared" ca="1" si="11"/>
        <v>-8.3333333333333481E-2</v>
      </c>
      <c r="O24" s="296">
        <f t="shared" ca="1" si="11"/>
        <v>0.16666666666666652</v>
      </c>
      <c r="P24" s="296">
        <f t="shared" ca="1" si="11"/>
        <v>-0.41666666666666652</v>
      </c>
      <c r="Q24" s="296">
        <f t="shared" ca="1" si="11"/>
        <v>-0.25</v>
      </c>
      <c r="R24" s="296" t="e">
        <f t="shared" ca="1" si="11"/>
        <v>#VALUE!</v>
      </c>
      <c r="S24" s="296" t="e">
        <f t="shared" ca="1" si="11"/>
        <v>#VALUE!</v>
      </c>
      <c r="T24" s="296" t="e">
        <f t="shared" ca="1" si="11"/>
        <v>#VALUE!</v>
      </c>
      <c r="U24" s="296" t="e">
        <f t="shared" ca="1" si="11"/>
        <v>#VALUE!</v>
      </c>
      <c r="V24" s="296" t="e">
        <f t="shared" ca="1" si="11"/>
        <v>#VALUE!</v>
      </c>
      <c r="W24" s="296" t="e">
        <f t="shared" ca="1" si="11"/>
        <v>#VALUE!</v>
      </c>
      <c r="X24" s="296" t="e">
        <f t="shared" ca="1" si="11"/>
        <v>#VALUE!</v>
      </c>
      <c r="Y24" s="296" t="e">
        <f t="shared" ca="1" si="11"/>
        <v>#VALUE!</v>
      </c>
      <c r="Z24" s="296" t="e">
        <f t="shared" ca="1" si="11"/>
        <v>#VALUE!</v>
      </c>
      <c r="AA24" s="296" t="e">
        <f t="shared" ca="1" si="11"/>
        <v>#VALUE!</v>
      </c>
      <c r="AB24" s="296" t="e">
        <f t="shared" ca="1" si="11"/>
        <v>#VALUE!</v>
      </c>
      <c r="AC24" s="296" t="e">
        <f t="shared" ca="1" si="11"/>
        <v>#VALUE!</v>
      </c>
    </row>
    <row r="25" spans="1:78" s="227" customFormat="1" x14ac:dyDescent="0.25">
      <c r="C25" s="296">
        <f t="shared" ref="C25:AC25" ca="1" si="12">C5-C2</f>
        <v>-1</v>
      </c>
      <c r="D25" s="296">
        <f t="shared" ca="1" si="12"/>
        <v>-0.5</v>
      </c>
      <c r="E25" s="296">
        <f t="shared" ca="1" si="12"/>
        <v>-0.5</v>
      </c>
      <c r="F25" s="296">
        <f t="shared" ca="1" si="12"/>
        <v>0</v>
      </c>
      <c r="G25" s="296">
        <f t="shared" ca="1" si="12"/>
        <v>-0.33333333333333348</v>
      </c>
      <c r="H25" s="296">
        <f t="shared" ca="1" si="12"/>
        <v>-0.5</v>
      </c>
      <c r="I25" s="296">
        <f t="shared" ca="1" si="12"/>
        <v>-0.5</v>
      </c>
      <c r="J25" s="296">
        <f t="shared" ca="1" si="12"/>
        <v>0</v>
      </c>
      <c r="K25" s="296">
        <f t="shared" ca="1" si="12"/>
        <v>0</v>
      </c>
      <c r="L25" s="296">
        <f t="shared" ca="1" si="12"/>
        <v>0.5</v>
      </c>
      <c r="M25" s="296">
        <f t="shared" ca="1" si="12"/>
        <v>-0.5</v>
      </c>
      <c r="N25" s="296">
        <f t="shared" ca="1" si="12"/>
        <v>-0.5</v>
      </c>
      <c r="O25" s="296">
        <f t="shared" ca="1" si="12"/>
        <v>0</v>
      </c>
      <c r="P25" s="296">
        <f t="shared" ca="1" si="12"/>
        <v>0</v>
      </c>
      <c r="Q25" s="296">
        <f t="shared" ca="1" si="12"/>
        <v>0</v>
      </c>
      <c r="R25" s="296" t="e">
        <f t="shared" si="12"/>
        <v>#VALUE!</v>
      </c>
      <c r="S25" s="296" t="e">
        <f t="shared" si="12"/>
        <v>#VALUE!</v>
      </c>
      <c r="T25" s="296" t="e">
        <f t="shared" si="12"/>
        <v>#VALUE!</v>
      </c>
      <c r="U25" s="296" t="e">
        <f t="shared" si="12"/>
        <v>#VALUE!</v>
      </c>
      <c r="V25" s="296" t="e">
        <f t="shared" si="12"/>
        <v>#VALUE!</v>
      </c>
      <c r="W25" s="296" t="e">
        <f t="shared" si="12"/>
        <v>#VALUE!</v>
      </c>
      <c r="X25" s="296" t="e">
        <f t="shared" si="12"/>
        <v>#VALUE!</v>
      </c>
      <c r="Y25" s="296" t="e">
        <f t="shared" si="12"/>
        <v>#VALUE!</v>
      </c>
      <c r="Z25" s="296" t="e">
        <f t="shared" si="12"/>
        <v>#VALUE!</v>
      </c>
      <c r="AA25" s="296" t="e">
        <f t="shared" si="12"/>
        <v>#VALUE!</v>
      </c>
      <c r="AB25" s="296" t="e">
        <f t="shared" si="12"/>
        <v>#VALUE!</v>
      </c>
      <c r="AC25" s="296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1" t="str">
        <f>INDEX(Data!$AK:$AK,MATCH(A12,Data!$AJ:$AJ,0))</f>
        <v>m</v>
      </c>
      <c r="B1" s="300" t="s">
        <v>20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2" t="s">
        <v>47</v>
      </c>
      <c r="AE1" s="353"/>
      <c r="AF1" s="353"/>
      <c r="AG1" s="354"/>
    </row>
    <row r="2" spans="1:130" x14ac:dyDescent="0.25">
      <c r="A2" s="375" t="s">
        <v>7</v>
      </c>
      <c r="B2" s="376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5">
        <f t="shared" ref="AD2:AD10" si="0">SUM(C2:AC2)</f>
        <v>45</v>
      </c>
      <c r="AE2" s="356"/>
      <c r="AF2" s="356"/>
      <c r="AG2" s="357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2" t="str">
        <f>"Average " &amp; A12</f>
        <v>Average Otfried Derschmidt</v>
      </c>
      <c r="B3" s="303"/>
      <c r="C3" s="304">
        <f ca="1">IF(C$2="no","no",AVERAGE(C12:C16))</f>
        <v>2</v>
      </c>
      <c r="D3" s="305">
        <f t="shared" ref="D3:AC3" ca="1" si="1">IF(D$2="no","no",AVERAGE(D12:D16))</f>
        <v>2.5</v>
      </c>
      <c r="E3" s="305">
        <f t="shared" ca="1" si="1"/>
        <v>2.5</v>
      </c>
      <c r="F3" s="305">
        <f t="shared" ca="1" si="1"/>
        <v>3</v>
      </c>
      <c r="G3" s="305">
        <f t="shared" ca="1" si="1"/>
        <v>2.6666666666666665</v>
      </c>
      <c r="H3" s="305">
        <f t="shared" ca="1" si="1"/>
        <v>2.5</v>
      </c>
      <c r="I3" s="305">
        <f t="shared" ca="1" si="1"/>
        <v>2.5</v>
      </c>
      <c r="J3" s="305">
        <f t="shared" ca="1" si="1"/>
        <v>3</v>
      </c>
      <c r="K3" s="305">
        <f t="shared" ca="1" si="1"/>
        <v>3</v>
      </c>
      <c r="L3" s="305">
        <f t="shared" ca="1" si="1"/>
        <v>3.5</v>
      </c>
      <c r="M3" s="305">
        <f t="shared" ca="1" si="1"/>
        <v>2.5</v>
      </c>
      <c r="N3" s="305">
        <f t="shared" ca="1" si="1"/>
        <v>2.5</v>
      </c>
      <c r="O3" s="305">
        <f t="shared" ca="1" si="1"/>
        <v>3</v>
      </c>
      <c r="P3" s="305">
        <f t="shared" ca="1" si="1"/>
        <v>3</v>
      </c>
      <c r="Q3" s="305">
        <f t="shared" ca="1" si="1"/>
        <v>3</v>
      </c>
      <c r="R3" s="305" t="str">
        <f t="shared" si="1"/>
        <v>no</v>
      </c>
      <c r="S3" s="305" t="str">
        <f t="shared" si="1"/>
        <v>no</v>
      </c>
      <c r="T3" s="306" t="str">
        <f t="shared" si="1"/>
        <v>no</v>
      </c>
      <c r="U3" s="305" t="str">
        <f t="shared" si="1"/>
        <v>no</v>
      </c>
      <c r="V3" s="305" t="str">
        <f t="shared" si="1"/>
        <v>no</v>
      </c>
      <c r="W3" s="305" t="str">
        <f t="shared" si="1"/>
        <v>no</v>
      </c>
      <c r="X3" s="305" t="str">
        <f t="shared" si="1"/>
        <v>no</v>
      </c>
      <c r="Y3" s="305" t="str">
        <f t="shared" si="1"/>
        <v>no</v>
      </c>
      <c r="Z3" s="305" t="str">
        <f t="shared" si="1"/>
        <v>no</v>
      </c>
      <c r="AA3" s="305" t="str">
        <f t="shared" si="1"/>
        <v>no</v>
      </c>
      <c r="AB3" s="305" t="str">
        <f t="shared" si="1"/>
        <v>no</v>
      </c>
      <c r="AC3" s="306" t="str">
        <f t="shared" si="1"/>
        <v>no</v>
      </c>
      <c r="AD3" s="367">
        <f t="shared" ref="AD3:AD4" ca="1" si="2">SUM(C3:AC3)</f>
        <v>41.166666666666664</v>
      </c>
      <c r="AE3" s="368"/>
      <c r="AF3" s="368"/>
      <c r="AG3" s="369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2" t="str">
        <f>"Average " &amp; A17</f>
        <v>Average Magda Kiss</v>
      </c>
      <c r="B4" s="303"/>
      <c r="C4" s="304">
        <f ca="1">IF(C$2="no","no",AVERAGE(C17:C21))</f>
        <v>4</v>
      </c>
      <c r="D4" s="305">
        <f t="shared" ref="D4:AC4" ca="1" si="3">IF(D$2="no","no",AVERAGE(D17:D21))</f>
        <v>3</v>
      </c>
      <c r="E4" s="305">
        <f t="shared" ca="1" si="3"/>
        <v>4.5</v>
      </c>
      <c r="F4" s="305">
        <f t="shared" ca="1" si="3"/>
        <v>4</v>
      </c>
      <c r="G4" s="305">
        <f t="shared" ca="1" si="3"/>
        <v>3.5</v>
      </c>
      <c r="H4" s="305">
        <f t="shared" ca="1" si="3"/>
        <v>3.5</v>
      </c>
      <c r="I4" s="305">
        <f t="shared" ca="1" si="3"/>
        <v>3</v>
      </c>
      <c r="J4" s="305">
        <f t="shared" ca="1" si="3"/>
        <v>3.5</v>
      </c>
      <c r="K4" s="305">
        <f t="shared" ca="1" si="3"/>
        <v>3.5</v>
      </c>
      <c r="L4" s="305">
        <f t="shared" ca="1" si="3"/>
        <v>4</v>
      </c>
      <c r="M4" s="305">
        <f t="shared" ca="1" si="3"/>
        <v>3</v>
      </c>
      <c r="N4" s="305">
        <f t="shared" ca="1" si="3"/>
        <v>4</v>
      </c>
      <c r="O4" s="305">
        <f t="shared" ca="1" si="3"/>
        <v>3.5</v>
      </c>
      <c r="P4" s="305">
        <f t="shared" ca="1" si="3"/>
        <v>4</v>
      </c>
      <c r="Q4" s="305">
        <f t="shared" ca="1" si="3"/>
        <v>3.5</v>
      </c>
      <c r="R4" s="305" t="str">
        <f t="shared" si="3"/>
        <v>no</v>
      </c>
      <c r="S4" s="305" t="str">
        <f t="shared" si="3"/>
        <v>no</v>
      </c>
      <c r="T4" s="306" t="str">
        <f t="shared" si="3"/>
        <v>no</v>
      </c>
      <c r="U4" s="305" t="str">
        <f t="shared" si="3"/>
        <v>no</v>
      </c>
      <c r="V4" s="305" t="str">
        <f t="shared" si="3"/>
        <v>no</v>
      </c>
      <c r="W4" s="305" t="str">
        <f t="shared" si="3"/>
        <v>no</v>
      </c>
      <c r="X4" s="305" t="str">
        <f t="shared" si="3"/>
        <v>no</v>
      </c>
      <c r="Y4" s="305" t="str">
        <f t="shared" si="3"/>
        <v>no</v>
      </c>
      <c r="Z4" s="305" t="str">
        <f t="shared" si="3"/>
        <v>no</v>
      </c>
      <c r="AA4" s="305" t="str">
        <f t="shared" si="3"/>
        <v>no</v>
      </c>
      <c r="AB4" s="305" t="str">
        <f t="shared" si="3"/>
        <v>no</v>
      </c>
      <c r="AC4" s="306" t="str">
        <f t="shared" si="3"/>
        <v>no</v>
      </c>
      <c r="AD4" s="367">
        <f t="shared" ca="1" si="2"/>
        <v>54.5</v>
      </c>
      <c r="AE4" s="368"/>
      <c r="AF4" s="368"/>
      <c r="AG4" s="369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65" t="str">
        <f>IF($A$1="m","Average Top 1 Men","Average Top 1 Women")</f>
        <v>Average Top 1 Men</v>
      </c>
      <c r="B5" s="366"/>
      <c r="C5" s="162">
        <f ca="1">IF(C$2="no","no",OFFSET(Data!$A$1,MATCH($A5,Data!$AJ:$AJ,0)-1,MATCH("Total/"&amp;C$1,Data!$1:$1,0)-1))</f>
        <v>2</v>
      </c>
      <c r="D5" s="163">
        <f ca="1">IF(D$2="no","no",OFFSET(Data!$A$1,MATCH($A5,Data!$AJ:$AJ,0)-1,MATCH("Total/"&amp;D$1,Data!$1:$1,0)-1))</f>
        <v>2.5</v>
      </c>
      <c r="E5" s="163">
        <f ca="1">IF(E$2="no","no",OFFSET(Data!$A$1,MATCH($A5,Data!$AJ:$AJ,0)-1,MATCH("Total/"&amp;E$1,Data!$1:$1,0)-1))</f>
        <v>2.5</v>
      </c>
      <c r="F5" s="163">
        <f ca="1">IF(F$2="no","no",OFFSET(Data!$A$1,MATCH($A5,Data!$AJ:$AJ,0)-1,MATCH("Total/"&amp;F$1,Data!$1:$1,0)-1))</f>
        <v>3</v>
      </c>
      <c r="G5" s="163">
        <f ca="1">IF(G$2="no","no",OFFSET(Data!$A$1,MATCH($A5,Data!$AJ:$AJ,0)-1,MATCH("Total/"&amp;G$1,Data!$1:$1,0)-1))</f>
        <v>2.6666666666666665</v>
      </c>
      <c r="H5" s="163">
        <f ca="1">IF(H$2="no","no",OFFSET(Data!$A$1,MATCH($A5,Data!$AJ:$AJ,0)-1,MATCH("Total/"&amp;H$1,Data!$1:$1,0)-1))</f>
        <v>2.5</v>
      </c>
      <c r="I5" s="163">
        <f ca="1">IF(I$2="no","no",OFFSET(Data!$A$1,MATCH($A5,Data!$AJ:$AJ,0)-1,MATCH("Total/"&amp;I$1,Data!$1:$1,0)-1))</f>
        <v>2.5</v>
      </c>
      <c r="J5" s="163">
        <f ca="1">IF(J$2="no","no",OFFSET(Data!$A$1,MATCH($A5,Data!$AJ:$AJ,0)-1,MATCH("Total/"&amp;J$1,Data!$1:$1,0)-1))</f>
        <v>3</v>
      </c>
      <c r="K5" s="163">
        <f ca="1">IF(K$2="no","no",OFFSET(Data!$A$1,MATCH($A5,Data!$AJ:$AJ,0)-1,MATCH("Total/"&amp;K$1,Data!$1:$1,0)-1))</f>
        <v>3</v>
      </c>
      <c r="L5" s="163">
        <f ca="1">IF(L$2="no","no",OFFSET(Data!$A$1,MATCH($A5,Data!$AJ:$AJ,0)-1,MATCH("Total/"&amp;L$1,Data!$1:$1,0)-1))</f>
        <v>3.5</v>
      </c>
      <c r="M5" s="163">
        <f ca="1">IF(M$2="no","no",OFFSET(Data!$A$1,MATCH($A5,Data!$AJ:$AJ,0)-1,MATCH("Total/"&amp;M$1,Data!$1:$1,0)-1))</f>
        <v>2.5</v>
      </c>
      <c r="N5" s="163">
        <f ca="1">IF(N$2="no","no",OFFSET(Data!$A$1,MATCH($A5,Data!$AJ:$AJ,0)-1,MATCH("Total/"&amp;N$1,Data!$1:$1,0)-1))</f>
        <v>2.5</v>
      </c>
      <c r="O5" s="163">
        <f ca="1">IF(O$2="no","no",OFFSET(Data!$A$1,MATCH($A5,Data!$AJ:$AJ,0)-1,MATCH("Total/"&amp;O$1,Data!$1:$1,0)-1))</f>
        <v>3</v>
      </c>
      <c r="P5" s="163">
        <f ca="1">IF(P$2="no","no",OFFSET(Data!$A$1,MATCH($A5,Data!$AJ:$AJ,0)-1,MATCH("Total/"&amp;P$1,Data!$1:$1,0)-1))</f>
        <v>3</v>
      </c>
      <c r="Q5" s="163">
        <f ca="1">IF(Q$2="no","no",OFFSET(Data!$A$1,MATCH($A5,Data!$AJ:$AJ,0)-1,MATCH("Total/"&amp;Q$1,Data!$1:$1,0)-1))</f>
        <v>3</v>
      </c>
      <c r="R5" s="163" t="str">
        <f ca="1">IF(R$2="no","no",OFFSET(Data!$A$1,MATCH($A5,Data!$AJ:$AJ,0)-1,MATCH("Total/"&amp;R$1,Data!$1:$1,0)-1))</f>
        <v>no</v>
      </c>
      <c r="S5" s="163" t="str">
        <f ca="1">IF(S$2="no","no",OFFSET(Data!$A$1,MATCH($A5,Data!$AJ:$AJ,0)-1,MATCH("Total/"&amp;S$1,Data!$1:$1,0)-1))</f>
        <v>no</v>
      </c>
      <c r="T5" s="164" t="str">
        <f ca="1">IF(T$2="no","no",OFFSET(Data!$A$1,MATCH($A5,Data!$AJ:$AJ,0)-1,MATCH("Total/"&amp;T$1,Data!$1:$1,0)-1))</f>
        <v>no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67">
        <f t="shared" ca="1" si="0"/>
        <v>41.166666666666664</v>
      </c>
      <c r="AE5" s="368"/>
      <c r="AF5" s="368"/>
      <c r="AG5" s="369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65" t="str">
        <f>IF($A$1="m","Average Top 5 Men","Average Top 5 Women")</f>
        <v>Average Top 5 Men</v>
      </c>
      <c r="B6" s="366"/>
      <c r="C6" s="162">
        <f ca="1">IF(C$2="no","no",OFFSET(Data!$A$1,MATCH($A6,Data!$AJ:$AJ,0)-1,MATCH("Total/"&amp;C$1,Data!$1:$1,0)-1))</f>
        <v>3</v>
      </c>
      <c r="D6" s="163">
        <f ca="1">IF(D$2="no","no",OFFSET(Data!$A$1,MATCH($A6,Data!$AJ:$AJ,0)-1,MATCH("Total/"&amp;D$1,Data!$1:$1,0)-1))</f>
        <v>2.5</v>
      </c>
      <c r="E6" s="163">
        <f ca="1">IF(E$2="no","no",OFFSET(Data!$A$1,MATCH($A6,Data!$AJ:$AJ,0)-1,MATCH("Total/"&amp;E$1,Data!$1:$1,0)-1))</f>
        <v>2.9166666666666665</v>
      </c>
      <c r="F6" s="163">
        <f ca="1">IF(F$2="no","no",OFFSET(Data!$A$1,MATCH($A6,Data!$AJ:$AJ,0)-1,MATCH("Total/"&amp;F$1,Data!$1:$1,0)-1))</f>
        <v>3.5</v>
      </c>
      <c r="G6" s="163">
        <f ca="1">IF(G$2="no","no",OFFSET(Data!$A$1,MATCH($A6,Data!$AJ:$AJ,0)-1,MATCH("Total/"&amp;G$1,Data!$1:$1,0)-1))</f>
        <v>2.9285714285714284</v>
      </c>
      <c r="H6" s="163">
        <f ca="1">IF(H$2="no","no",OFFSET(Data!$A$1,MATCH($A6,Data!$AJ:$AJ,0)-1,MATCH("Total/"&amp;H$1,Data!$1:$1,0)-1))</f>
        <v>2.5</v>
      </c>
      <c r="I6" s="163">
        <f ca="1">IF(I$2="no","no",OFFSET(Data!$A$1,MATCH($A6,Data!$AJ:$AJ,0)-1,MATCH("Total/"&amp;I$1,Data!$1:$1,0)-1))</f>
        <v>2.6666666666666665</v>
      </c>
      <c r="J6" s="163">
        <f ca="1">IF(J$2="no","no",OFFSET(Data!$A$1,MATCH($A6,Data!$AJ:$AJ,0)-1,MATCH("Total/"&amp;J$1,Data!$1:$1,0)-1))</f>
        <v>2.8333333333333335</v>
      </c>
      <c r="K6" s="163">
        <f ca="1">IF(K$2="no","no",OFFSET(Data!$A$1,MATCH($A6,Data!$AJ:$AJ,0)-1,MATCH("Total/"&amp;K$1,Data!$1:$1,0)-1))</f>
        <v>2.9166666666666665</v>
      </c>
      <c r="L6" s="163">
        <f ca="1">IF(L$2="no","no",OFFSET(Data!$A$1,MATCH($A6,Data!$AJ:$AJ,0)-1,MATCH("Total/"&amp;L$1,Data!$1:$1,0)-1))</f>
        <v>3.3333333333333335</v>
      </c>
      <c r="M6" s="163">
        <f ca="1">IF(M$2="no","no",OFFSET(Data!$A$1,MATCH($A6,Data!$AJ:$AJ,0)-1,MATCH("Total/"&amp;M$1,Data!$1:$1,0)-1))</f>
        <v>2.8333333333333335</v>
      </c>
      <c r="N6" s="163">
        <f ca="1">IF(N$2="no","no",OFFSET(Data!$A$1,MATCH($A6,Data!$AJ:$AJ,0)-1,MATCH("Total/"&amp;N$1,Data!$1:$1,0)-1))</f>
        <v>2.5833333333333335</v>
      </c>
      <c r="O6" s="163">
        <f ca="1">IF(O$2="no","no",OFFSET(Data!$A$1,MATCH($A6,Data!$AJ:$AJ,0)-1,MATCH("Total/"&amp;O$1,Data!$1:$1,0)-1))</f>
        <v>2.8333333333333335</v>
      </c>
      <c r="P6" s="163">
        <f ca="1">IF(P$2="no","no",OFFSET(Data!$A$1,MATCH($A6,Data!$AJ:$AJ,0)-1,MATCH("Total/"&amp;P$1,Data!$1:$1,0)-1))</f>
        <v>3.4166666666666665</v>
      </c>
      <c r="Q6" s="163">
        <f ca="1">IF(Q$2="no","no",OFFSET(Data!$A$1,MATCH($A6,Data!$AJ:$AJ,0)-1,MATCH("Total/"&amp;Q$1,Data!$1:$1,0)-1))</f>
        <v>3.25</v>
      </c>
      <c r="R6" s="163" t="str">
        <f ca="1">IF(R$2="no","no",OFFSET(Data!$A$1,MATCH($A6,Data!$AJ:$AJ,0)-1,MATCH("Total/"&amp;R$1,Data!$1:$1,0)-1))</f>
        <v>no</v>
      </c>
      <c r="S6" s="163" t="str">
        <f ca="1">IF(S$2="no","no",OFFSET(Data!$A$1,MATCH($A6,Data!$AJ:$AJ,0)-1,MATCH("Total/"&amp;S$1,Data!$1:$1,0)-1))</f>
        <v>no</v>
      </c>
      <c r="T6" s="164" t="str">
        <f ca="1">IF(T$2="no","no",OFFSET(Data!$A$1,MATCH($A6,Data!$AJ:$AJ,0)-1,MATCH("Total/"&amp;T$1,Data!$1:$1,0)-1))</f>
        <v>no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67">
        <f t="shared" ca="1" si="0"/>
        <v>44.011904761904759</v>
      </c>
      <c r="AE6" s="368"/>
      <c r="AF6" s="368"/>
      <c r="AG6" s="369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65" t="str">
        <f>IF($A$1="m","Average Top 10 Men","Average Top 10 Women")</f>
        <v>Average Top 10 Men</v>
      </c>
      <c r="B7" s="366"/>
      <c r="C7" s="162">
        <f ca="1">IF(C$2="no","no",OFFSET(Data!$A$1,MATCH($A7,Data!$AJ:$AJ,0)-1,MATCH("Total/"&amp;C$1,Data!$1:$1,0)-1))</f>
        <v>3.1</v>
      </c>
      <c r="D7" s="163">
        <f ca="1">IF(D$2="no","no",OFFSET(Data!$A$1,MATCH($A7,Data!$AJ:$AJ,0)-1,MATCH("Total/"&amp;D$1,Data!$1:$1,0)-1))</f>
        <v>2.5499999999999998</v>
      </c>
      <c r="E7" s="163">
        <f ca="1">IF(E$2="no","no",OFFSET(Data!$A$1,MATCH($A7,Data!$AJ:$AJ,0)-1,MATCH("Total/"&amp;E$1,Data!$1:$1,0)-1))</f>
        <v>2.95</v>
      </c>
      <c r="F7" s="163">
        <f ca="1">IF(F$2="no","no",OFFSET(Data!$A$1,MATCH($A7,Data!$AJ:$AJ,0)-1,MATCH("Total/"&amp;F$1,Data!$1:$1,0)-1))</f>
        <v>3.5</v>
      </c>
      <c r="G7" s="163">
        <f ca="1">IF(G$2="no","no",OFFSET(Data!$A$1,MATCH($A7,Data!$AJ:$AJ,0)-1,MATCH("Total/"&amp;G$1,Data!$1:$1,0)-1))</f>
        <v>3.0454545454545454</v>
      </c>
      <c r="H7" s="163">
        <f ca="1">IF(H$2="no","no",OFFSET(Data!$A$1,MATCH($A7,Data!$AJ:$AJ,0)-1,MATCH("Total/"&amp;H$1,Data!$1:$1,0)-1))</f>
        <v>2.5</v>
      </c>
      <c r="I7" s="163">
        <f ca="1">IF(I$2="no","no",OFFSET(Data!$A$1,MATCH($A7,Data!$AJ:$AJ,0)-1,MATCH("Total/"&amp;I$1,Data!$1:$1,0)-1))</f>
        <v>2.9</v>
      </c>
      <c r="J7" s="163">
        <f ca="1">IF(J$2="no","no",OFFSET(Data!$A$1,MATCH($A7,Data!$AJ:$AJ,0)-1,MATCH("Total/"&amp;J$1,Data!$1:$1,0)-1))</f>
        <v>2.85</v>
      </c>
      <c r="K7" s="163">
        <f ca="1">IF(K$2="no","no",OFFSET(Data!$A$1,MATCH($A7,Data!$AJ:$AJ,0)-1,MATCH("Total/"&amp;K$1,Data!$1:$1,0)-1))</f>
        <v>3</v>
      </c>
      <c r="L7" s="163">
        <f ca="1">IF(L$2="no","no",OFFSET(Data!$A$1,MATCH($A7,Data!$AJ:$AJ,0)-1,MATCH("Total/"&amp;L$1,Data!$1:$1,0)-1))</f>
        <v>3.2</v>
      </c>
      <c r="M7" s="163">
        <f ca="1">IF(M$2="no","no",OFFSET(Data!$A$1,MATCH($A7,Data!$AJ:$AJ,0)-1,MATCH("Total/"&amp;M$1,Data!$1:$1,0)-1))</f>
        <v>2.95</v>
      </c>
      <c r="N7" s="163">
        <f ca="1">IF(N$2="no","no",OFFSET(Data!$A$1,MATCH($A7,Data!$AJ:$AJ,0)-1,MATCH("Total/"&amp;N$1,Data!$1:$1,0)-1))</f>
        <v>2.85</v>
      </c>
      <c r="O7" s="163">
        <f ca="1">IF(O$2="no","no",OFFSET(Data!$A$1,MATCH($A7,Data!$AJ:$AJ,0)-1,MATCH("Total/"&amp;O$1,Data!$1:$1,0)-1))</f>
        <v>2.9</v>
      </c>
      <c r="P7" s="163">
        <f ca="1">IF(P$2="no","no",OFFSET(Data!$A$1,MATCH($A7,Data!$AJ:$AJ,0)-1,MATCH("Total/"&amp;P$1,Data!$1:$1,0)-1))</f>
        <v>3.4</v>
      </c>
      <c r="Q7" s="163">
        <f ca="1">IF(Q$2="no","no",OFFSET(Data!$A$1,MATCH($A7,Data!$AJ:$AJ,0)-1,MATCH("Total/"&amp;Q$1,Data!$1:$1,0)-1))</f>
        <v>3.3</v>
      </c>
      <c r="R7" s="163" t="str">
        <f ca="1">IF(R$2="no","no",OFFSET(Data!$A$1,MATCH($A7,Data!$AJ:$AJ,0)-1,MATCH("Total/"&amp;R$1,Data!$1:$1,0)-1))</f>
        <v>no</v>
      </c>
      <c r="S7" s="163" t="str">
        <f ca="1">IF(S$2="no","no",OFFSET(Data!$A$1,MATCH($A7,Data!$AJ:$AJ,0)-1,MATCH("Total/"&amp;S$1,Data!$1:$1,0)-1))</f>
        <v>no</v>
      </c>
      <c r="T7" s="164" t="str">
        <f ca="1">IF(T$2="no","no",OFFSET(Data!$A$1,MATCH($A7,Data!$AJ:$AJ,0)-1,MATCH("Total/"&amp;T$1,Data!$1:$1,0)-1))</f>
        <v>no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67">
        <f t="shared" ca="1" si="0"/>
        <v>44.995454545454542</v>
      </c>
      <c r="AE7" s="368"/>
      <c r="AF7" s="368"/>
      <c r="AG7" s="369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65" t="str">
        <f>IF($A$1="m","Average Top 20 Men","Average Top 20 Women")</f>
        <v>Average Top 20 Men</v>
      </c>
      <c r="B8" s="366"/>
      <c r="C8" s="162">
        <f ca="1">IF(C$2="no","no",OFFSET(Data!$A$1,MATCH($A8,Data!$AJ:$AJ,0)-1,MATCH("Total/"&amp;C$1,Data!$1:$1,0)-1))</f>
        <v>3.4285714285714284</v>
      </c>
      <c r="D8" s="163">
        <f ca="1">IF(D$2="no","no",OFFSET(Data!$A$1,MATCH($A8,Data!$AJ:$AJ,0)-1,MATCH("Total/"&amp;D$1,Data!$1:$1,0)-1))</f>
        <v>2.6428571428571428</v>
      </c>
      <c r="E8" s="163">
        <f ca="1">IF(E$2="no","no",OFFSET(Data!$A$1,MATCH($A8,Data!$AJ:$AJ,0)-1,MATCH("Total/"&amp;E$1,Data!$1:$1,0)-1))</f>
        <v>3.2619047619047619</v>
      </c>
      <c r="F8" s="163">
        <f ca="1">IF(F$2="no","no",OFFSET(Data!$A$1,MATCH($A8,Data!$AJ:$AJ,0)-1,MATCH("Total/"&amp;F$1,Data!$1:$1,0)-1))</f>
        <v>3.5238095238095237</v>
      </c>
      <c r="G8" s="163">
        <f ca="1">IF(G$2="no","no",OFFSET(Data!$A$1,MATCH($A8,Data!$AJ:$AJ,0)-1,MATCH("Total/"&amp;G$1,Data!$1:$1,0)-1))</f>
        <v>3.0681818181818183</v>
      </c>
      <c r="H8" s="163">
        <f ca="1">IF(H$2="no","no",OFFSET(Data!$A$1,MATCH($A8,Data!$AJ:$AJ,0)-1,MATCH("Total/"&amp;H$1,Data!$1:$1,0)-1))</f>
        <v>2.7142857142857144</v>
      </c>
      <c r="I8" s="163">
        <f ca="1">IF(I$2="no","no",OFFSET(Data!$A$1,MATCH($A8,Data!$AJ:$AJ,0)-1,MATCH("Total/"&amp;I$1,Data!$1:$1,0)-1))</f>
        <v>2.9523809523809526</v>
      </c>
      <c r="J8" s="163">
        <f ca="1">IF(J$2="no","no",OFFSET(Data!$A$1,MATCH($A8,Data!$AJ:$AJ,0)-1,MATCH("Total/"&amp;J$1,Data!$1:$1,0)-1))</f>
        <v>3.0952380952380953</v>
      </c>
      <c r="K8" s="163">
        <f ca="1">IF(K$2="no","no",OFFSET(Data!$A$1,MATCH($A8,Data!$AJ:$AJ,0)-1,MATCH("Total/"&amp;K$1,Data!$1:$1,0)-1))</f>
        <v>3.1190476190476191</v>
      </c>
      <c r="L8" s="163">
        <f ca="1">IF(L$2="no","no",OFFSET(Data!$A$1,MATCH($A8,Data!$AJ:$AJ,0)-1,MATCH("Total/"&amp;L$1,Data!$1:$1,0)-1))</f>
        <v>3.4285714285714284</v>
      </c>
      <c r="M8" s="163">
        <f ca="1">IF(M$2="no","no",OFFSET(Data!$A$1,MATCH($A8,Data!$AJ:$AJ,0)-1,MATCH("Total/"&amp;M$1,Data!$1:$1,0)-1))</f>
        <v>3.0952380952380953</v>
      </c>
      <c r="N8" s="163">
        <f ca="1">IF(N$2="no","no",OFFSET(Data!$A$1,MATCH($A8,Data!$AJ:$AJ,0)-1,MATCH("Total/"&amp;N$1,Data!$1:$1,0)-1))</f>
        <v>2.9523809523809526</v>
      </c>
      <c r="O8" s="163">
        <f ca="1">IF(O$2="no","no",OFFSET(Data!$A$1,MATCH($A8,Data!$AJ:$AJ,0)-1,MATCH("Total/"&amp;O$1,Data!$1:$1,0)-1))</f>
        <v>3.2380952380952381</v>
      </c>
      <c r="P8" s="163">
        <f ca="1">IF(P$2="no","no",OFFSET(Data!$A$1,MATCH($A8,Data!$AJ:$AJ,0)-1,MATCH("Total/"&amp;P$1,Data!$1:$1,0)-1))</f>
        <v>3.4285714285714284</v>
      </c>
      <c r="Q8" s="163">
        <f ca="1">IF(Q$2="no","no",OFFSET(Data!$A$1,MATCH($A8,Data!$AJ:$AJ,0)-1,MATCH("Total/"&amp;Q$1,Data!$1:$1,0)-1))</f>
        <v>3.3095238095238093</v>
      </c>
      <c r="R8" s="163" t="str">
        <f ca="1">IF(R$2="no","no",OFFSET(Data!$A$1,MATCH($A8,Data!$AJ:$AJ,0)-1,MATCH("Total/"&amp;R$1,Data!$1:$1,0)-1))</f>
        <v>no</v>
      </c>
      <c r="S8" s="163" t="str">
        <f ca="1">IF(S$2="no","no",OFFSET(Data!$A$1,MATCH($A8,Data!$AJ:$AJ,0)-1,MATCH("Total/"&amp;S$1,Data!$1:$1,0)-1))</f>
        <v>no</v>
      </c>
      <c r="T8" s="164" t="str">
        <f ca="1">IF(T$2="no","no",OFFSET(Data!$A$1,MATCH($A8,Data!$AJ:$AJ,0)-1,MATCH("Total/"&amp;T$1,Data!$1:$1,0)-1))</f>
        <v>no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67">
        <f t="shared" ca="1" si="0"/>
        <v>47.258658008658017</v>
      </c>
      <c r="AE8" s="368"/>
      <c r="AF8" s="368"/>
      <c r="AG8" s="369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65" t="str">
        <f>IF($A$1="m","Average Top 30 Men","Average Top 30 Women")</f>
        <v>Average Top 30 Men</v>
      </c>
      <c r="B9" s="366"/>
      <c r="C9" s="162">
        <f ca="1">IF(C$2="no","no",OFFSET(Data!$A$1,MATCH($A9,Data!$AJ:$AJ,0)-1,MATCH("Total/"&amp;C$1,Data!$1:$1,0)-1))</f>
        <v>3.5</v>
      </c>
      <c r="D9" s="163">
        <f ca="1">IF(D$2="no","no",OFFSET(Data!$A$1,MATCH($A9,Data!$AJ:$AJ,0)-1,MATCH("Total/"&amp;D$1,Data!$1:$1,0)-1))</f>
        <v>2.8</v>
      </c>
      <c r="E9" s="163">
        <f ca="1">IF(E$2="no","no",OFFSET(Data!$A$1,MATCH($A9,Data!$AJ:$AJ,0)-1,MATCH("Total/"&amp;E$1,Data!$1:$1,0)-1))</f>
        <v>3.4333333333333331</v>
      </c>
      <c r="F9" s="163">
        <f ca="1">IF(F$2="no","no",OFFSET(Data!$A$1,MATCH($A9,Data!$AJ:$AJ,0)-1,MATCH("Total/"&amp;F$1,Data!$1:$1,0)-1))</f>
        <v>3.6666666666666665</v>
      </c>
      <c r="G9" s="163">
        <f ca="1">IF(G$2="no","no",OFFSET(Data!$A$1,MATCH($A9,Data!$AJ:$AJ,0)-1,MATCH("Total/"&amp;G$1,Data!$1:$1,0)-1))</f>
        <v>3.161290322580645</v>
      </c>
      <c r="H9" s="163">
        <f ca="1">IF(H$2="no","no",OFFSET(Data!$A$1,MATCH($A9,Data!$AJ:$AJ,0)-1,MATCH("Total/"&amp;H$1,Data!$1:$1,0)-1))</f>
        <v>2.75</v>
      </c>
      <c r="I9" s="163">
        <f ca="1">IF(I$2="no","no",OFFSET(Data!$A$1,MATCH($A9,Data!$AJ:$AJ,0)-1,MATCH("Total/"&amp;I$1,Data!$1:$1,0)-1))</f>
        <v>3.0166666666666666</v>
      </c>
      <c r="J9" s="163">
        <f ca="1">IF(J$2="no","no",OFFSET(Data!$A$1,MATCH($A9,Data!$AJ:$AJ,0)-1,MATCH("Total/"&amp;J$1,Data!$1:$1,0)-1))</f>
        <v>3.2333333333333334</v>
      </c>
      <c r="K9" s="163">
        <f ca="1">IF(K$2="no","no",OFFSET(Data!$A$1,MATCH($A9,Data!$AJ:$AJ,0)-1,MATCH("Total/"&amp;K$1,Data!$1:$1,0)-1))</f>
        <v>3.2833333333333332</v>
      </c>
      <c r="L9" s="163">
        <f ca="1">IF(L$2="no","no",OFFSET(Data!$A$1,MATCH($A9,Data!$AJ:$AJ,0)-1,MATCH("Total/"&amp;L$1,Data!$1:$1,0)-1))</f>
        <v>3.5166666666666666</v>
      </c>
      <c r="M9" s="163">
        <f ca="1">IF(M$2="no","no",OFFSET(Data!$A$1,MATCH($A9,Data!$AJ:$AJ,0)-1,MATCH("Total/"&amp;M$1,Data!$1:$1,0)-1))</f>
        <v>3.2333333333333334</v>
      </c>
      <c r="N9" s="163">
        <f ca="1">IF(N$2="no","no",OFFSET(Data!$A$1,MATCH($A9,Data!$AJ:$AJ,0)-1,MATCH("Total/"&amp;N$1,Data!$1:$1,0)-1))</f>
        <v>3.0166666666666666</v>
      </c>
      <c r="O9" s="163">
        <f ca="1">IF(O$2="no","no",OFFSET(Data!$A$1,MATCH($A9,Data!$AJ:$AJ,0)-1,MATCH("Total/"&amp;O$1,Data!$1:$1,0)-1))</f>
        <v>3.4</v>
      </c>
      <c r="P9" s="163">
        <f ca="1">IF(P$2="no","no",OFFSET(Data!$A$1,MATCH($A9,Data!$AJ:$AJ,0)-1,MATCH("Total/"&amp;P$1,Data!$1:$1,0)-1))</f>
        <v>3.5833333333333335</v>
      </c>
      <c r="Q9" s="163">
        <f ca="1">IF(Q$2="no","no",OFFSET(Data!$A$1,MATCH($A9,Data!$AJ:$AJ,0)-1,MATCH("Total/"&amp;Q$1,Data!$1:$1,0)-1))</f>
        <v>3.4333333333333331</v>
      </c>
      <c r="R9" s="163" t="str">
        <f ca="1">IF(R$2="no","no",OFFSET(Data!$A$1,MATCH($A9,Data!$AJ:$AJ,0)-1,MATCH("Total/"&amp;R$1,Data!$1:$1,0)-1))</f>
        <v>no</v>
      </c>
      <c r="S9" s="163" t="str">
        <f ca="1">IF(S$2="no","no",OFFSET(Data!$A$1,MATCH($A9,Data!$AJ:$AJ,0)-1,MATCH("Total/"&amp;S$1,Data!$1:$1,0)-1))</f>
        <v>no</v>
      </c>
      <c r="T9" s="164" t="str">
        <f ca="1">IF(T$2="no","no",OFFSET(Data!$A$1,MATCH($A9,Data!$AJ:$AJ,0)-1,MATCH("Total/"&amp;T$1,Data!$1:$1,0)-1))</f>
        <v>no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67">
        <f t="shared" ca="1" si="0"/>
        <v>49.027956989247308</v>
      </c>
      <c r="AE9" s="368"/>
      <c r="AF9" s="368"/>
      <c r="AG9" s="369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84" t="str">
        <f>IF($A$1="m","Average Men","Average Women")</f>
        <v>Average Men</v>
      </c>
      <c r="B10" s="385"/>
      <c r="C10" s="162">
        <f ca="1">IF(C$2="no","no",OFFSET(Data!$A$1,MATCH($A10,Data!$AJ:$AJ,0)-1,MATCH("Total/"&amp;C$1,Data!$1:$1,0)-1))</f>
        <v>3.6666666666666665</v>
      </c>
      <c r="D10" s="163">
        <f ca="1">IF(D$2="no","no",OFFSET(Data!$A$1,MATCH($A10,Data!$AJ:$AJ,0)-1,MATCH("Total/"&amp;D$1,Data!$1:$1,0)-1))</f>
        <v>2.92</v>
      </c>
      <c r="E10" s="163">
        <f ca="1">IF(E$2="no","no",OFFSET(Data!$A$1,MATCH($A10,Data!$AJ:$AJ,0)-1,MATCH("Total/"&amp;E$1,Data!$1:$1,0)-1))</f>
        <v>3.64</v>
      </c>
      <c r="F10" s="163">
        <f ca="1">IF(F$2="no","no",OFFSET(Data!$A$1,MATCH($A10,Data!$AJ:$AJ,0)-1,MATCH("Total/"&amp;F$1,Data!$1:$1,0)-1))</f>
        <v>3.7179487179487181</v>
      </c>
      <c r="G10" s="163">
        <f ca="1">IF(G$2="no","no",OFFSET(Data!$A$1,MATCH($A10,Data!$AJ:$AJ,0)-1,MATCH("Total/"&amp;G$1,Data!$1:$1,0)-1))</f>
        <v>3.2987012987012987</v>
      </c>
      <c r="H10" s="163">
        <f ca="1">IF(H$2="no","no",OFFSET(Data!$A$1,MATCH($A10,Data!$AJ:$AJ,0)-1,MATCH("Total/"&amp;H$1,Data!$1:$1,0)-1))</f>
        <v>2.9066666666666667</v>
      </c>
      <c r="I10" s="163">
        <f ca="1">IF(I$2="no","no",OFFSET(Data!$A$1,MATCH($A10,Data!$AJ:$AJ,0)-1,MATCH("Total/"&amp;I$1,Data!$1:$1,0)-1))</f>
        <v>3.12</v>
      </c>
      <c r="J10" s="163">
        <f ca="1">IF(J$2="no","no",OFFSET(Data!$A$1,MATCH($A10,Data!$AJ:$AJ,0)-1,MATCH("Total/"&amp;J$1,Data!$1:$1,0)-1))</f>
        <v>3.36</v>
      </c>
      <c r="K10" s="163">
        <f ca="1">IF(K$2="no","no",OFFSET(Data!$A$1,MATCH($A10,Data!$AJ:$AJ,0)-1,MATCH("Total/"&amp;K$1,Data!$1:$1,0)-1))</f>
        <v>3.4266666666666667</v>
      </c>
      <c r="L10" s="163">
        <f ca="1">IF(L$2="no","no",OFFSET(Data!$A$1,MATCH($A10,Data!$AJ:$AJ,0)-1,MATCH("Total/"&amp;L$1,Data!$1:$1,0)-1))</f>
        <v>3.6666666666666665</v>
      </c>
      <c r="M10" s="163">
        <f ca="1">IF(M$2="no","no",OFFSET(Data!$A$1,MATCH($A10,Data!$AJ:$AJ,0)-1,MATCH("Total/"&amp;M$1,Data!$1:$1,0)-1))</f>
        <v>3.36</v>
      </c>
      <c r="N10" s="163">
        <f ca="1">IF(N$2="no","no",OFFSET(Data!$A$1,MATCH($A10,Data!$AJ:$AJ,0)-1,MATCH("Total/"&amp;N$1,Data!$1:$1,0)-1))</f>
        <v>3.1333333333333333</v>
      </c>
      <c r="O10" s="163">
        <f ca="1">IF(O$2="no","no",OFFSET(Data!$A$1,MATCH($A10,Data!$AJ:$AJ,0)-1,MATCH("Total/"&amp;O$1,Data!$1:$1,0)-1))</f>
        <v>3.4533333333333331</v>
      </c>
      <c r="P10" s="163">
        <f ca="1">IF(P$2="no","no",OFFSET(Data!$A$1,MATCH($A10,Data!$AJ:$AJ,0)-1,MATCH("Total/"&amp;P$1,Data!$1:$1,0)-1))</f>
        <v>3.7466666666666666</v>
      </c>
      <c r="Q10" s="163">
        <f ca="1">IF(Q$2="no","no",OFFSET(Data!$A$1,MATCH($A10,Data!$AJ:$AJ,0)-1,MATCH("Total/"&amp;Q$1,Data!$1:$1,0)-1))</f>
        <v>3.6133333333333333</v>
      </c>
      <c r="R10" s="163" t="str">
        <f ca="1">IF(R$2="no","no",OFFSET(Data!$A$1,MATCH($A10,Data!$AJ:$AJ,0)-1,MATCH("Total/"&amp;R$1,Data!$1:$1,0)-1))</f>
        <v>no</v>
      </c>
      <c r="S10" s="163" t="str">
        <f ca="1">IF(S$2="no","no",OFFSET(Data!$A$1,MATCH($A10,Data!$AJ:$AJ,0)-1,MATCH("Total/"&amp;S$1,Data!$1:$1,0)-1))</f>
        <v>no</v>
      </c>
      <c r="T10" s="164" t="str">
        <f ca="1">IF(T$2="no","no",OFFSET(Data!$A$1,MATCH($A10,Data!$AJ:$AJ,0)-1,MATCH("Total/"&amp;T$1,Data!$1:$1,0)-1))</f>
        <v>no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67">
        <f t="shared" ca="1" si="0"/>
        <v>51.029983349983354</v>
      </c>
      <c r="AE10" s="368"/>
      <c r="AF10" s="368"/>
      <c r="AG10" s="369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146</v>
      </c>
      <c r="B11" s="204" t="s">
        <v>18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(Magda Kiss)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7</v>
      </c>
      <c r="AE11" s="191" t="s">
        <v>64</v>
      </c>
      <c r="AF11" s="192" t="s">
        <v>65</v>
      </c>
      <c r="AG11" s="191" t="s">
        <v>47</v>
      </c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230</v>
      </c>
      <c r="B12" s="202" t="s">
        <v>13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2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2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3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3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3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3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2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3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3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4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2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2</v>
      </c>
      <c r="O12" s="86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>3</v>
      </c>
      <c r="P12" s="86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>3</v>
      </c>
      <c r="Q12" s="86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>3</v>
      </c>
      <c r="R12" s="86" t="str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/>
      </c>
      <c r="S12" s="86" t="str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/>
      </c>
      <c r="T12" s="87" t="str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/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4">SUMIF(A12:AA12,"&gt;0",A$2:AA$2)</f>
        <v>45</v>
      </c>
      <c r="AE12" s="194">
        <f t="shared" ref="AE12:AE21" ca="1" si="5">AF12-AD12</f>
        <v>-4</v>
      </c>
      <c r="AF12" s="193">
        <f t="shared" ref="AF12:AF21" ca="1" si="6">SUM(C12:AC12)</f>
        <v>41</v>
      </c>
      <c r="AG12" s="194">
        <f ca="1">AF12</f>
        <v>41</v>
      </c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88" t="str">
        <f>"Ranking: "&amp;INDEX(Data!AL:AL,MATCH(A12,Data!AJ:AJ,0))&amp;" / "&amp;IF($A$1="M","Men","Women")</f>
        <v>Ranking: 1 / Men</v>
      </c>
      <c r="B13" s="203" t="s">
        <v>14</v>
      </c>
      <c r="C13" s="81" t="str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/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3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2</v>
      </c>
      <c r="F13" s="82" t="str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/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3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2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3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3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3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3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>3</v>
      </c>
      <c r="P13" s="82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>3</v>
      </c>
      <c r="Q13" s="82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>3</v>
      </c>
      <c r="R13" s="82" t="str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/>
      </c>
      <c r="S13" s="82" t="str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/>
      </c>
      <c r="T13" s="83" t="str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/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4"/>
        <v>39</v>
      </c>
      <c r="AE13" s="196">
        <f t="shared" ca="1" si="5"/>
        <v>-2</v>
      </c>
      <c r="AF13" s="195">
        <f t="shared" ca="1" si="6"/>
        <v>37</v>
      </c>
      <c r="AG13" s="196">
        <f ca="1">SUM(AF$12:AF13)</f>
        <v>78</v>
      </c>
      <c r="AP13" s="228"/>
    </row>
    <row r="14" spans="1:130" hidden="1" x14ac:dyDescent="0.25">
      <c r="A14" s="189"/>
      <c r="B14" s="203" t="s">
        <v>15</v>
      </c>
      <c r="C14" s="81" t="str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/>
      </c>
      <c r="D14" s="82" t="str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/>
      </c>
      <c r="E14" s="82" t="str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/>
      </c>
      <c r="F14" s="82" t="str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/>
      </c>
      <c r="G14" s="82" t="str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/>
      </c>
      <c r="H14" s="82" t="str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/>
      </c>
      <c r="I14" s="82" t="str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/>
      </c>
      <c r="J14" s="82" t="str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/>
      </c>
      <c r="K14" s="82" t="str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/>
      </c>
      <c r="L14" s="82" t="str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/>
      </c>
      <c r="M14" s="82" t="str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/>
      </c>
      <c r="N14" s="82" t="str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/>
      </c>
      <c r="O14" s="82" t="str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/>
      </c>
      <c r="P14" s="82" t="str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/>
      </c>
      <c r="Q14" s="82" t="str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/>
      </c>
      <c r="R14" s="82" t="str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/>
      </c>
      <c r="S14" s="82" t="str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/>
      </c>
      <c r="T14" s="83" t="str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/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4"/>
        <v>0</v>
      </c>
      <c r="AE14" s="196">
        <f t="shared" ca="1" si="5"/>
        <v>0</v>
      </c>
      <c r="AF14" s="195">
        <f t="shared" ca="1" si="6"/>
        <v>0</v>
      </c>
      <c r="AG14" s="196">
        <f ca="1">SUM(AF$12:AF14)</f>
        <v>78</v>
      </c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16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 t="str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/>
      </c>
      <c r="H15" s="82" t="str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/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 t="str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/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 t="str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/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4"/>
        <v>0</v>
      </c>
      <c r="AE15" s="196">
        <f t="shared" ca="1" si="5"/>
        <v>0</v>
      </c>
      <c r="AF15" s="195">
        <f t="shared" ca="1" si="6"/>
        <v>0</v>
      </c>
      <c r="AG15" s="196">
        <f ca="1">SUM(AF$12:AF15)</f>
        <v>78</v>
      </c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customHeight="1" thickBot="1" x14ac:dyDescent="0.3">
      <c r="A16" s="188"/>
      <c r="B16" s="205" t="s">
        <v>17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>2</v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4"/>
        <v>3</v>
      </c>
      <c r="AE16" s="199">
        <f t="shared" ca="1" si="5"/>
        <v>-1</v>
      </c>
      <c r="AF16" s="198">
        <f t="shared" ca="1" si="6"/>
        <v>2</v>
      </c>
      <c r="AG16" s="199">
        <f ca="1">SUM(AF$12:AF16)</f>
        <v>80</v>
      </c>
      <c r="AP16" s="228"/>
    </row>
    <row r="17" spans="1:130" ht="15.75" thickBot="1" x14ac:dyDescent="0.3">
      <c r="A17" s="186" t="s">
        <v>186</v>
      </c>
      <c r="B17" s="202" t="s">
        <v>13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4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3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5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4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3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3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3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4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4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3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5</v>
      </c>
      <c r="O17" s="86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>4</v>
      </c>
      <c r="P17" s="86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>4</v>
      </c>
      <c r="Q17" s="86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>3</v>
      </c>
      <c r="R17" s="86" t="str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/>
      </c>
      <c r="S17" s="86" t="str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/>
      </c>
      <c r="T17" s="87" t="str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/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4"/>
        <v>45</v>
      </c>
      <c r="AE17" s="194">
        <f t="shared" ca="1" si="5"/>
        <v>11</v>
      </c>
      <c r="AF17" s="193">
        <f t="shared" ca="1" si="6"/>
        <v>56</v>
      </c>
      <c r="AG17" s="194">
        <f ca="1">AF17</f>
        <v>56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88" t="str">
        <f>"Ranking: "&amp;INDEX(Data!AL:AL,MATCH(A17,Data!AJ:AJ,0))&amp;" / "&amp;IF($A$22="M","Men","Women")</f>
        <v>Ranking: 1 / Women</v>
      </c>
      <c r="B18" s="203" t="s">
        <v>14</v>
      </c>
      <c r="C18" s="81" t="str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/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3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4</v>
      </c>
      <c r="F18" s="82" t="str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/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4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4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3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3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3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4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3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3</v>
      </c>
      <c r="O18" s="82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>3</v>
      </c>
      <c r="P18" s="82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>4</v>
      </c>
      <c r="Q18" s="82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>4</v>
      </c>
      <c r="R18" s="82" t="str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/>
      </c>
      <c r="S18" s="82" t="str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/>
      </c>
      <c r="T18" s="83" t="str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/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4"/>
        <v>39</v>
      </c>
      <c r="AE18" s="196">
        <f t="shared" ca="1" si="5"/>
        <v>6</v>
      </c>
      <c r="AF18" s="195">
        <f t="shared" ca="1" si="6"/>
        <v>45</v>
      </c>
      <c r="AG18" s="196">
        <f ca="1">SUM(AF$17:AF18)</f>
        <v>101</v>
      </c>
      <c r="AP18" s="228"/>
    </row>
    <row r="19" spans="1:130" hidden="1" x14ac:dyDescent="0.25">
      <c r="A19" s="189"/>
      <c r="B19" s="203" t="s">
        <v>15</v>
      </c>
      <c r="C19" s="81" t="str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/>
      </c>
      <c r="D19" s="82" t="str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/>
      </c>
      <c r="E19" s="82" t="str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/>
      </c>
      <c r="F19" s="82" t="str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/>
      </c>
      <c r="G19" s="82" t="str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/>
      </c>
      <c r="H19" s="82" t="str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/>
      </c>
      <c r="I19" s="82" t="str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/>
      </c>
      <c r="J19" s="82" t="str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/>
      </c>
      <c r="K19" s="82" t="str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/>
      </c>
      <c r="L19" s="82" t="str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/>
      </c>
      <c r="M19" s="82" t="str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/>
      </c>
      <c r="N19" s="82" t="str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/>
      </c>
      <c r="O19" s="82" t="str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/>
      </c>
      <c r="P19" s="82" t="str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/>
      </c>
      <c r="Q19" s="82" t="str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/>
      </c>
      <c r="R19" s="82" t="str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/>
      </c>
      <c r="S19" s="82" t="str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/>
      </c>
      <c r="T19" s="83" t="str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/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4"/>
        <v>0</v>
      </c>
      <c r="AE19" s="196">
        <f t="shared" ca="1" si="5"/>
        <v>0</v>
      </c>
      <c r="AF19" s="195">
        <f t="shared" ca="1" si="6"/>
        <v>0</v>
      </c>
      <c r="AG19" s="196">
        <f ca="1">SUM(AF$17:AF19)</f>
        <v>101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16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 t="str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/>
      </c>
      <c r="H20" s="82" t="str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/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 t="str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/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 t="str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/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4"/>
        <v>0</v>
      </c>
      <c r="AE20" s="196">
        <f t="shared" ca="1" si="5"/>
        <v>0</v>
      </c>
      <c r="AF20" s="195">
        <f t="shared" ca="1" si="6"/>
        <v>0</v>
      </c>
      <c r="AG20" s="196">
        <f ca="1">SUM(AF$17:AF20)</f>
        <v>101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customHeight="1" thickBot="1" x14ac:dyDescent="0.3">
      <c r="A21" s="197"/>
      <c r="B21" s="205" t="s">
        <v>17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4"/>
        <v>0</v>
      </c>
      <c r="AE21" s="199">
        <f t="shared" ca="1" si="5"/>
        <v>0</v>
      </c>
      <c r="AF21" s="198">
        <f t="shared" ca="1" si="6"/>
        <v>0</v>
      </c>
      <c r="AG21" s="199">
        <f ca="1">SUM(AF$17:AF21)</f>
        <v>101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07">
        <f ca="1">C3-C4</f>
        <v>-2</v>
      </c>
      <c r="D22" s="307">
        <f t="shared" ref="D22:AC22" ca="1" si="7">D3-D4</f>
        <v>-0.5</v>
      </c>
      <c r="E22" s="229">
        <f t="shared" ca="1" si="7"/>
        <v>-2</v>
      </c>
      <c r="F22" s="229">
        <f t="shared" ca="1" si="7"/>
        <v>-1</v>
      </c>
      <c r="G22" s="229">
        <f t="shared" ca="1" si="7"/>
        <v>-0.83333333333333348</v>
      </c>
      <c r="H22" s="229">
        <f t="shared" ca="1" si="7"/>
        <v>-1</v>
      </c>
      <c r="I22" s="229">
        <f t="shared" ca="1" si="7"/>
        <v>-0.5</v>
      </c>
      <c r="J22" s="229">
        <f t="shared" ca="1" si="7"/>
        <v>-0.5</v>
      </c>
      <c r="K22" s="229">
        <f t="shared" ca="1" si="7"/>
        <v>-0.5</v>
      </c>
      <c r="L22" s="229">
        <f t="shared" ca="1" si="7"/>
        <v>-0.5</v>
      </c>
      <c r="M22" s="229">
        <f t="shared" ca="1" si="7"/>
        <v>-0.5</v>
      </c>
      <c r="N22" s="229">
        <f t="shared" ca="1" si="7"/>
        <v>-1.5</v>
      </c>
      <c r="O22" s="229">
        <f t="shared" ca="1" si="7"/>
        <v>-0.5</v>
      </c>
      <c r="P22" s="229">
        <f t="shared" ca="1" si="7"/>
        <v>-1</v>
      </c>
      <c r="Q22" s="229">
        <f t="shared" ca="1" si="7"/>
        <v>-0.5</v>
      </c>
      <c r="R22" s="229" t="e">
        <f t="shared" si="7"/>
        <v>#VALUE!</v>
      </c>
      <c r="S22" s="229" t="e">
        <f t="shared" si="7"/>
        <v>#VALUE!</v>
      </c>
      <c r="T22" s="229" t="e">
        <f t="shared" si="7"/>
        <v>#VALUE!</v>
      </c>
      <c r="U22" s="229" t="e">
        <f t="shared" si="7"/>
        <v>#VALUE!</v>
      </c>
      <c r="V22" s="229" t="e">
        <f t="shared" si="7"/>
        <v>#VALUE!</v>
      </c>
      <c r="W22" s="230" t="e">
        <f t="shared" si="7"/>
        <v>#VALUE!</v>
      </c>
      <c r="X22" s="230" t="e">
        <f t="shared" si="7"/>
        <v>#VALUE!</v>
      </c>
      <c r="Y22" s="230" t="e">
        <f t="shared" si="7"/>
        <v>#VALUE!</v>
      </c>
      <c r="Z22" s="230" t="e">
        <f t="shared" si="7"/>
        <v>#VALUE!</v>
      </c>
      <c r="AA22" s="230" t="e">
        <f t="shared" si="7"/>
        <v>#VALUE!</v>
      </c>
      <c r="AB22" s="230" t="e">
        <f t="shared" si="7"/>
        <v>#VALUE!</v>
      </c>
      <c r="AC22" s="230" t="e">
        <f t="shared" si="7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148</v>
      </c>
      <c r="B23" s="381" t="s">
        <v>149</v>
      </c>
      <c r="C23" s="382"/>
      <c r="D23" s="382"/>
      <c r="E23" s="382"/>
      <c r="F23" s="382"/>
      <c r="G23" s="383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147</v>
      </c>
      <c r="B24" s="380" t="s">
        <v>147</v>
      </c>
      <c r="C24" s="380"/>
      <c r="D24" s="380"/>
      <c r="E24" s="380"/>
      <c r="F24" s="380"/>
      <c r="G24" s="380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A61" s="227" t="s">
        <v>147</v>
      </c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 t="s">
        <v>179</v>
      </c>
      <c r="B62" s="227" t="s">
        <v>13</v>
      </c>
      <c r="C62" s="227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>2</v>
      </c>
      <c r="D62" s="227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>2</v>
      </c>
      <c r="E62" s="227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>3</v>
      </c>
      <c r="F62" s="227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>3</v>
      </c>
      <c r="G62" s="227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>3</v>
      </c>
      <c r="H62" s="227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>3</v>
      </c>
      <c r="I62" s="227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>2</v>
      </c>
      <c r="J62" s="227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>3</v>
      </c>
      <c r="K62" s="227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>3</v>
      </c>
      <c r="L62" s="227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>4</v>
      </c>
      <c r="M62" s="227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>2</v>
      </c>
      <c r="N62" s="227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>2</v>
      </c>
      <c r="O62" s="227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>3</v>
      </c>
      <c r="P62" s="227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>3</v>
      </c>
      <c r="Q62" s="227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>3</v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">
        <v>57</v>
      </c>
      <c r="B63" s="227" t="s">
        <v>13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3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2.6666666666666665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3.1666666666666665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3.5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2.8333333333333335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2.3333333333333335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2.6666666666666665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2.8333333333333335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3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3.5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2.8333333333333335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2.5</v>
      </c>
      <c r="O63" s="227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>2.6666666666666665</v>
      </c>
      <c r="P63" s="227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>3.5</v>
      </c>
      <c r="Q63" s="227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>3.5</v>
      </c>
      <c r="R63" s="227" t="str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/>
      </c>
      <c r="S63" s="227" t="str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/>
      </c>
      <c r="T63" s="227" t="str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/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">
        <v>124</v>
      </c>
      <c r="B64" s="227" t="s">
        <v>13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3.1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2.7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3.1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3.5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2.5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2.8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2.8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3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3.3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2.9</v>
      </c>
      <c r="O64" s="227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>2.9</v>
      </c>
      <c r="P64" s="227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>3.4</v>
      </c>
      <c r="Q64" s="227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>3.5</v>
      </c>
      <c r="R64" s="227" t="str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/>
      </c>
      <c r="S64" s="227" t="str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/>
      </c>
      <c r="T64" s="227" t="str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/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">
        <v>127</v>
      </c>
      <c r="B65" s="227" t="s">
        <v>13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3.4285714285714284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2.7142857142857144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3.1904761904761907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3.5238095238095237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3.0476190476190474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2.7142857142857144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3.0952380952380953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3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3.1428571428571428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3.5238095238095237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3.1428571428571428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2.9047619047619047</v>
      </c>
      <c r="O65" s="227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>3.2857142857142856</v>
      </c>
      <c r="P65" s="227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>3.2857142857142856</v>
      </c>
      <c r="Q65" s="227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>3.3809523809523809</v>
      </c>
      <c r="R65" s="227" t="str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/>
      </c>
      <c r="S65" s="227" t="str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/>
      </c>
      <c r="T65" s="227" t="str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/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">
        <v>130</v>
      </c>
      <c r="B66" s="227" t="s">
        <v>13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3.5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2.8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3.3666666666666667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3.6666666666666665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3.1666666666666665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2.7666666666666666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3.1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3.1333333333333333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3.2666666666666666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3.5666666666666669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3.2666666666666666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2.9666666666666668</v>
      </c>
      <c r="O66" s="227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>3.5</v>
      </c>
      <c r="P66" s="227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>3.4666666666666668</v>
      </c>
      <c r="Q66" s="227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>3.4333333333333331</v>
      </c>
      <c r="R66" s="227" t="str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/>
      </c>
      <c r="S66" s="227" t="str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/>
      </c>
      <c r="T66" s="227" t="str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/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">
        <v>68</v>
      </c>
      <c r="B67" s="227" t="s">
        <v>13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3.6666666666666665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2.9487179487179489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3.641025641025641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3.7179487179487181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3.3333333333333335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2.9230769230769229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3.2051282051282053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3.2564102564102564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3.4615384615384617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3.7179487179487181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3.4102564102564101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3.1538461538461537</v>
      </c>
      <c r="O67" s="227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>3.5641025641025643</v>
      </c>
      <c r="P67" s="227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>3.6923076923076925</v>
      </c>
      <c r="Q67" s="227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>3.6153846153846154</v>
      </c>
      <c r="R67" s="227" t="str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/>
      </c>
      <c r="S67" s="227" t="str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/>
      </c>
      <c r="T67" s="227" t="str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/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">
        <v>180</v>
      </c>
      <c r="B68" s="227" t="s">
        <v>13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4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3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5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4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3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3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3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4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4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3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5</v>
      </c>
      <c r="O68" s="227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>4</v>
      </c>
      <c r="P68" s="227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>4</v>
      </c>
      <c r="Q68" s="227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>3</v>
      </c>
      <c r="R68" s="227" t="str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/>
      </c>
      <c r="S68" s="227" t="str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/>
      </c>
      <c r="T68" s="227" t="str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/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">
        <v>60</v>
      </c>
      <c r="B69" s="227" t="s">
        <v>13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4.5999999999999996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3.4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4.4000000000000004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3.4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4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3.2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4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3.8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3.6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4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4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4</v>
      </c>
      <c r="O69" s="227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>3.8</v>
      </c>
      <c r="P69" s="227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>4.2</v>
      </c>
      <c r="Q69" s="227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>3.8</v>
      </c>
      <c r="R69" s="227" t="str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/>
      </c>
      <c r="S69" s="227" t="str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/>
      </c>
      <c r="T69" s="227" t="str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/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">
        <v>133</v>
      </c>
      <c r="B70" s="227" t="s">
        <v>13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4.4285714285714288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3.5714285714285716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4.4285714285714288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3.7142857142857144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4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3.4285714285714284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3.8571428571428572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4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3.5714285714285716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4.2857142857142856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3.8571428571428572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3.8571428571428572</v>
      </c>
      <c r="O70" s="227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>3.7142857142857144</v>
      </c>
      <c r="P70" s="227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>4.2857142857142856</v>
      </c>
      <c r="Q70" s="227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>4</v>
      </c>
      <c r="R70" s="227" t="str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/>
      </c>
      <c r="S70" s="227" t="str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/>
      </c>
      <c r="T70" s="227" t="str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/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">
        <v>136</v>
      </c>
      <c r="B71" s="227" t="s">
        <v>13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4.4285714285714288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3.5714285714285716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4.4285714285714288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3.7142857142857144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4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3.4285714285714284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3.8571428571428572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4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3.5714285714285716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4.2857142857142856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3.8571428571428572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3.8571428571428572</v>
      </c>
      <c r="O71" s="227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>3.7142857142857144</v>
      </c>
      <c r="P71" s="227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>4.2857142857142856</v>
      </c>
      <c r="Q71" s="227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>4</v>
      </c>
      <c r="R71" s="227" t="str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/>
      </c>
      <c r="S71" s="227" t="str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/>
      </c>
      <c r="T71" s="227" t="str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/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">
        <v>139</v>
      </c>
      <c r="B72" s="227" t="s">
        <v>13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4.4285714285714288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3.5714285714285716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4.4285714285714288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3.7142857142857144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4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3.4285714285714284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3.8571428571428572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4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3.5714285714285716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4.2857142857142856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3.8571428571428572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3.8571428571428572</v>
      </c>
      <c r="O72" s="227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>3.7142857142857144</v>
      </c>
      <c r="P72" s="227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>4.2857142857142856</v>
      </c>
      <c r="Q72" s="227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>4</v>
      </c>
      <c r="R72" s="227" t="str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/>
      </c>
      <c r="S72" s="227" t="str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/>
      </c>
      <c r="T72" s="227" t="str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/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">
        <v>71</v>
      </c>
      <c r="B73" s="227" t="s">
        <v>13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4.4285714285714288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3.5714285714285716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4.4285714285714288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3.7142857142857144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4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3.4285714285714284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3.8571428571428572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4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3.5714285714285716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4.2857142857142856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3.8571428571428572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3.8571428571428572</v>
      </c>
      <c r="O73" s="227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>3.7142857142857144</v>
      </c>
      <c r="P73" s="227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>4.2857142857142856</v>
      </c>
      <c r="Q73" s="227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>4</v>
      </c>
      <c r="R73" s="227" t="str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/>
      </c>
      <c r="S73" s="227" t="str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/>
      </c>
      <c r="T73" s="227" t="str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/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 t="s">
        <v>179</v>
      </c>
      <c r="B74" s="227" t="s">
        <v>14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>3</v>
      </c>
      <c r="E74" s="227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>2</v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>3</v>
      </c>
      <c r="H74" s="227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>2</v>
      </c>
      <c r="I74" s="227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>3</v>
      </c>
      <c r="J74" s="227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>3</v>
      </c>
      <c r="K74" s="227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>3</v>
      </c>
      <c r="L74" s="227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>3</v>
      </c>
      <c r="M74" s="227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>3</v>
      </c>
      <c r="N74" s="227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>3</v>
      </c>
      <c r="O74" s="227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>3</v>
      </c>
      <c r="P74" s="227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>3</v>
      </c>
      <c r="Q74" s="227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>3</v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">
        <v>57</v>
      </c>
      <c r="B75" s="227" t="s">
        <v>14</v>
      </c>
      <c r="C75" s="227" t="str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/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2.3333333333333335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2.6666666666666665</v>
      </c>
      <c r="F75" s="227" t="str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/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3.1666666666666665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2.6666666666666665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2.6666666666666665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2.8333333333333335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2.8333333333333335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3.1666666666666665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2.8333333333333335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2.6666666666666665</v>
      </c>
      <c r="O75" s="227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>3</v>
      </c>
      <c r="P75" s="227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>3.3333333333333335</v>
      </c>
      <c r="Q75" s="227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>3</v>
      </c>
      <c r="R75" s="227" t="str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/>
      </c>
      <c r="S75" s="227" t="str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/>
      </c>
      <c r="T75" s="227" t="str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/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">
        <v>124</v>
      </c>
      <c r="B76" s="227" t="s">
        <v>14</v>
      </c>
      <c r="C76" s="227" t="str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/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2.4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2.8</v>
      </c>
      <c r="F76" s="227" t="str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/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3.2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2.5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3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2.9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3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3.1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2.9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2.8</v>
      </c>
      <c r="O76" s="227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>2.9</v>
      </c>
      <c r="P76" s="227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>3.4</v>
      </c>
      <c r="Q76" s="227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>3.1</v>
      </c>
      <c r="R76" s="227" t="str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/>
      </c>
      <c r="S76" s="227" t="str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/>
      </c>
      <c r="T76" s="227" t="str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/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">
        <v>127</v>
      </c>
      <c r="B77" s="227" t="s">
        <v>14</v>
      </c>
      <c r="C77" s="227" t="str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/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2.5714285714285716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3.3333333333333335</v>
      </c>
      <c r="F77" s="227" t="str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/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3.1428571428571428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2.7142857142857144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2.8095238095238093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3.1904761904761907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3.0952380952380953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3.3333333333333335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3.0476190476190474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3</v>
      </c>
      <c r="O77" s="227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>3.1904761904761907</v>
      </c>
      <c r="P77" s="227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>3.5714285714285716</v>
      </c>
      <c r="Q77" s="227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>3.2380952380952381</v>
      </c>
      <c r="R77" s="227" t="str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/>
      </c>
      <c r="S77" s="227" t="str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/>
      </c>
      <c r="T77" s="227" t="str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/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">
        <v>130</v>
      </c>
      <c r="B78" s="227" t="s">
        <v>14</v>
      </c>
      <c r="C78" s="227" t="str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/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2.8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3.5</v>
      </c>
      <c r="F78" s="227" t="str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/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3.2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2.7333333333333334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2.9333333333333331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3.3333333333333335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3.3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3.4666666666666668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3.2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3.0666666666666669</v>
      </c>
      <c r="O78" s="227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>3.3</v>
      </c>
      <c r="P78" s="227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>3.7</v>
      </c>
      <c r="Q78" s="227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>3.4333333333333331</v>
      </c>
      <c r="R78" s="227" t="str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/>
      </c>
      <c r="S78" s="227" t="str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/>
      </c>
      <c r="T78" s="227" t="str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/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">
        <v>68</v>
      </c>
      <c r="B79" s="227" t="s">
        <v>14</v>
      </c>
      <c r="C79" s="227" t="str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/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2.8888888888888888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3.6388888888888888</v>
      </c>
      <c r="F79" s="227" t="str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/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3.3055555555555554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2.8888888888888888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3.0277777777777777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3.4722222222222223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3.3888888888888888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3.6111111111111112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3.3055555555555554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3.1111111111111112</v>
      </c>
      <c r="O79" s="227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>3.3333333333333335</v>
      </c>
      <c r="P79" s="227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>3.8055555555555554</v>
      </c>
      <c r="Q79" s="227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>3.6111111111111112</v>
      </c>
      <c r="R79" s="227" t="str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/>
      </c>
      <c r="S79" s="227" t="str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/>
      </c>
      <c r="T79" s="227" t="str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/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">
        <v>180</v>
      </c>
      <c r="B80" s="227" t="s">
        <v>14</v>
      </c>
      <c r="C80" s="227" t="str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/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3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4</v>
      </c>
      <c r="F80" s="227" t="str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/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4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4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3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3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3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4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3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3</v>
      </c>
      <c r="O80" s="227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>3</v>
      </c>
      <c r="P80" s="227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>4</v>
      </c>
      <c r="Q80" s="227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>4</v>
      </c>
      <c r="R80" s="227" t="str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/>
      </c>
      <c r="S80" s="227" t="str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/>
      </c>
      <c r="T80" s="227" t="str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/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">
        <v>60</v>
      </c>
      <c r="B81" s="227" t="s">
        <v>14</v>
      </c>
      <c r="C81" s="227" t="str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/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3.2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3.6</v>
      </c>
      <c r="F81" s="227" t="str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/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4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3.4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3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3.6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3.8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4.4000000000000004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3.8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3.4</v>
      </c>
      <c r="O81" s="227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>3.2</v>
      </c>
      <c r="P81" s="227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>4.2</v>
      </c>
      <c r="Q81" s="227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>4.2</v>
      </c>
      <c r="R81" s="227" t="str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/>
      </c>
      <c r="S81" s="227" t="str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/>
      </c>
      <c r="T81" s="227" t="str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/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">
        <v>133</v>
      </c>
      <c r="B82" s="227" t="s">
        <v>14</v>
      </c>
      <c r="C82" s="227" t="str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/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3.2857142857142856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3.8571428571428572</v>
      </c>
      <c r="F82" s="227" t="str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/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3.8571428571428572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3.4285714285714284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3.2857142857142856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3.7142857142857144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3.8571428571428572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4.5714285714285712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4.1428571428571432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3.5714285714285716</v>
      </c>
      <c r="O82" s="227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>3.4285714285714284</v>
      </c>
      <c r="P82" s="227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>4.2857142857142856</v>
      </c>
      <c r="Q82" s="227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>4.2857142857142856</v>
      </c>
      <c r="R82" s="227" t="str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/>
      </c>
      <c r="S82" s="227" t="str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/>
      </c>
      <c r="T82" s="227" t="str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/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">
        <v>136</v>
      </c>
      <c r="B83" s="227" t="s">
        <v>14</v>
      </c>
      <c r="C83" s="227" t="str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/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3.2857142857142856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3.8571428571428572</v>
      </c>
      <c r="F83" s="227" t="str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/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3.8571428571428572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3.4285714285714284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3.2857142857142856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3.7142857142857144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3.8571428571428572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4.5714285714285712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4.1428571428571432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3.5714285714285716</v>
      </c>
      <c r="O83" s="227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>3.4285714285714284</v>
      </c>
      <c r="P83" s="227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>4.2857142857142856</v>
      </c>
      <c r="Q83" s="227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>4.2857142857142856</v>
      </c>
      <c r="R83" s="227" t="str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/>
      </c>
      <c r="S83" s="227" t="str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/>
      </c>
      <c r="T83" s="227" t="str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/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">
        <v>139</v>
      </c>
      <c r="B84" s="227" t="s">
        <v>14</v>
      </c>
      <c r="C84" s="227" t="str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/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3.2857142857142856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3.8571428571428572</v>
      </c>
      <c r="F84" s="227" t="str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/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3.8571428571428572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3.4285714285714284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3.2857142857142856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3.7142857142857144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3.8571428571428572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4.5714285714285712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4.1428571428571432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3.5714285714285716</v>
      </c>
      <c r="O84" s="227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>3.4285714285714284</v>
      </c>
      <c r="P84" s="227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>4.2857142857142856</v>
      </c>
      <c r="Q84" s="227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>4.2857142857142856</v>
      </c>
      <c r="R84" s="227" t="str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/>
      </c>
      <c r="S84" s="227" t="str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/>
      </c>
      <c r="T84" s="227" t="str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/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">
        <v>71</v>
      </c>
      <c r="B85" s="227" t="s">
        <v>14</v>
      </c>
      <c r="C85" s="227" t="str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/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3.2857142857142856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3.8571428571428572</v>
      </c>
      <c r="F85" s="227" t="str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/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3.8571428571428572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3.4285714285714284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3.2857142857142856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3.7142857142857144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3.8571428571428572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4.5714285714285712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4.1428571428571432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3.5714285714285716</v>
      </c>
      <c r="O85" s="227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>3.4285714285714284</v>
      </c>
      <c r="P85" s="227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>4.2857142857142856</v>
      </c>
      <c r="Q85" s="227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>4.2857142857142856</v>
      </c>
      <c r="R85" s="227" t="str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/>
      </c>
      <c r="S85" s="227" t="str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/>
      </c>
      <c r="T85" s="227" t="str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/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 t="s">
        <v>179</v>
      </c>
      <c r="B86" s="227" t="s">
        <v>15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">
        <v>57</v>
      </c>
      <c r="B87" s="227" t="s">
        <v>15</v>
      </c>
      <c r="C87" s="227" t="str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/>
      </c>
      <c r="D87" s="227" t="str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/>
      </c>
      <c r="E87" s="227" t="str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/>
      </c>
      <c r="F87" s="227" t="str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/>
      </c>
      <c r="G87" s="227" t="str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/>
      </c>
      <c r="H87" s="227" t="str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/>
      </c>
      <c r="I87" s="227" t="str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/>
      </c>
      <c r="J87" s="227" t="str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/>
      </c>
      <c r="K87" s="227" t="str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/>
      </c>
      <c r="L87" s="227" t="str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/>
      </c>
      <c r="M87" s="227" t="str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/>
      </c>
      <c r="N87" s="227" t="str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/>
      </c>
      <c r="O87" s="227" t="str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/>
      </c>
      <c r="P87" s="227" t="str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/>
      </c>
      <c r="Q87" s="227" t="str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/>
      </c>
      <c r="R87" s="227" t="str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/>
      </c>
      <c r="S87" s="227" t="str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/>
      </c>
      <c r="T87" s="227" t="str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/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">
        <v>124</v>
      </c>
      <c r="B88" s="227" t="s">
        <v>15</v>
      </c>
      <c r="C88" s="227" t="str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/>
      </c>
      <c r="D88" s="227" t="str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/>
      </c>
      <c r="E88" s="227" t="str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/>
      </c>
      <c r="F88" s="227" t="str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/>
      </c>
      <c r="G88" s="227" t="str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/>
      </c>
      <c r="H88" s="227" t="str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/>
      </c>
      <c r="I88" s="227" t="str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/>
      </c>
      <c r="J88" s="227" t="str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/>
      </c>
      <c r="K88" s="227" t="str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/>
      </c>
      <c r="L88" s="227" t="str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/>
      </c>
      <c r="M88" s="227" t="str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/>
      </c>
      <c r="N88" s="227" t="str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/>
      </c>
      <c r="O88" s="227" t="str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/>
      </c>
      <c r="P88" s="227" t="str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/>
      </c>
      <c r="Q88" s="227" t="str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/>
      </c>
      <c r="R88" s="227" t="str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/>
      </c>
      <c r="S88" s="227" t="str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/>
      </c>
      <c r="T88" s="227" t="str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/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">
        <v>127</v>
      </c>
      <c r="B89" s="227" t="s">
        <v>15</v>
      </c>
      <c r="C89" s="227" t="str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/>
      </c>
      <c r="D89" s="227" t="str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/>
      </c>
      <c r="E89" s="227" t="str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/>
      </c>
      <c r="F89" s="227" t="str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/>
      </c>
      <c r="G89" s="227" t="str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/>
      </c>
      <c r="H89" s="227" t="str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/>
      </c>
      <c r="I89" s="227" t="str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/>
      </c>
      <c r="J89" s="227" t="str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/>
      </c>
      <c r="K89" s="227" t="str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/>
      </c>
      <c r="L89" s="227" t="str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/>
      </c>
      <c r="M89" s="227" t="str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/>
      </c>
      <c r="N89" s="227" t="str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/>
      </c>
      <c r="O89" s="227" t="str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/>
      </c>
      <c r="P89" s="227" t="str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/>
      </c>
      <c r="Q89" s="227" t="str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/>
      </c>
      <c r="R89" s="227" t="str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/>
      </c>
      <c r="S89" s="227" t="str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/>
      </c>
      <c r="T89" s="227" t="str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/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">
        <v>130</v>
      </c>
      <c r="B90" s="227" t="s">
        <v>15</v>
      </c>
      <c r="C90" s="227" t="str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/>
      </c>
      <c r="D90" s="227" t="str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/>
      </c>
      <c r="E90" s="227" t="str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/>
      </c>
      <c r="F90" s="227" t="str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/>
      </c>
      <c r="G90" s="227" t="str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/>
      </c>
      <c r="H90" s="227" t="str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/>
      </c>
      <c r="I90" s="227" t="str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/>
      </c>
      <c r="J90" s="227" t="str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/>
      </c>
      <c r="K90" s="227" t="str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/>
      </c>
      <c r="L90" s="227" t="str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/>
      </c>
      <c r="M90" s="227" t="str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/>
      </c>
      <c r="N90" s="227" t="str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/>
      </c>
      <c r="O90" s="227" t="str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/>
      </c>
      <c r="P90" s="227" t="str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/>
      </c>
      <c r="Q90" s="227" t="str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/>
      </c>
      <c r="R90" s="227" t="str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/>
      </c>
      <c r="S90" s="227" t="str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/>
      </c>
      <c r="T90" s="227" t="str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/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">
        <v>68</v>
      </c>
      <c r="B91" s="227" t="s">
        <v>15</v>
      </c>
      <c r="C91" s="227" t="str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/>
      </c>
      <c r="D91" s="227" t="str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/>
      </c>
      <c r="E91" s="227" t="str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/>
      </c>
      <c r="F91" s="227" t="str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/>
      </c>
      <c r="G91" s="227" t="str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/>
      </c>
      <c r="H91" s="227" t="str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/>
      </c>
      <c r="I91" s="227" t="str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/>
      </c>
      <c r="J91" s="227" t="str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/>
      </c>
      <c r="K91" s="227" t="str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/>
      </c>
      <c r="L91" s="227" t="str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/>
      </c>
      <c r="M91" s="227" t="str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/>
      </c>
      <c r="N91" s="227" t="str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/>
      </c>
      <c r="O91" s="227" t="str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/>
      </c>
      <c r="P91" s="227" t="str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/>
      </c>
      <c r="Q91" s="227" t="str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/>
      </c>
      <c r="R91" s="227" t="str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/>
      </c>
      <c r="S91" s="227" t="str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/>
      </c>
      <c r="T91" s="227" t="str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/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">
        <v>180</v>
      </c>
      <c r="B92" s="227" t="s">
        <v>15</v>
      </c>
      <c r="C92" s="227" t="str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/>
      </c>
      <c r="D92" s="227" t="str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/>
      </c>
      <c r="E92" s="227" t="str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/>
      </c>
      <c r="F92" s="227" t="str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/>
      </c>
      <c r="G92" s="227" t="str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/>
      </c>
      <c r="H92" s="227" t="str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/>
      </c>
      <c r="I92" s="227" t="str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/>
      </c>
      <c r="J92" s="227" t="str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/>
      </c>
      <c r="K92" s="227" t="str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/>
      </c>
      <c r="L92" s="227" t="str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/>
      </c>
      <c r="M92" s="227" t="str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/>
      </c>
      <c r="N92" s="227" t="str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/>
      </c>
      <c r="O92" s="227" t="str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/>
      </c>
      <c r="P92" s="227" t="str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/>
      </c>
      <c r="Q92" s="227" t="str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/>
      </c>
      <c r="R92" s="227" t="str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/>
      </c>
      <c r="S92" s="227" t="str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/>
      </c>
      <c r="T92" s="227" t="str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/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">
        <v>60</v>
      </c>
      <c r="B93" s="227" t="s">
        <v>15</v>
      </c>
      <c r="C93" s="227" t="str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/>
      </c>
      <c r="D93" s="227" t="str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/>
      </c>
      <c r="E93" s="227" t="str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/>
      </c>
      <c r="F93" s="227" t="str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/>
      </c>
      <c r="G93" s="227" t="str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/>
      </c>
      <c r="H93" s="227" t="str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/>
      </c>
      <c r="I93" s="227" t="str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/>
      </c>
      <c r="J93" s="227" t="str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/>
      </c>
      <c r="K93" s="227" t="str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/>
      </c>
      <c r="L93" s="227" t="str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/>
      </c>
      <c r="M93" s="227" t="str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/>
      </c>
      <c r="N93" s="227" t="str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/>
      </c>
      <c r="O93" s="227" t="str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/>
      </c>
      <c r="P93" s="227" t="str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/>
      </c>
      <c r="Q93" s="227" t="str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/>
      </c>
      <c r="R93" s="227" t="str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/>
      </c>
      <c r="S93" s="227" t="str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/>
      </c>
      <c r="T93" s="227" t="str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/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">
        <v>133</v>
      </c>
      <c r="B94" s="227" t="s">
        <v>15</v>
      </c>
      <c r="C94" s="227" t="str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/>
      </c>
      <c r="D94" s="227" t="str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/>
      </c>
      <c r="E94" s="227" t="str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/>
      </c>
      <c r="F94" s="227" t="str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/>
      </c>
      <c r="G94" s="227" t="str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/>
      </c>
      <c r="H94" s="227" t="str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/>
      </c>
      <c r="I94" s="227" t="str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/>
      </c>
      <c r="J94" s="227" t="str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/>
      </c>
      <c r="K94" s="227" t="str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/>
      </c>
      <c r="L94" s="227" t="str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/>
      </c>
      <c r="M94" s="227" t="str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/>
      </c>
      <c r="N94" s="227" t="str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/>
      </c>
      <c r="O94" s="227" t="str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/>
      </c>
      <c r="P94" s="227" t="str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/>
      </c>
      <c r="Q94" s="227" t="str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/>
      </c>
      <c r="R94" s="227" t="str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/>
      </c>
      <c r="S94" s="227" t="str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/>
      </c>
      <c r="T94" s="227" t="str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/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">
        <v>136</v>
      </c>
      <c r="B95" s="227" t="s">
        <v>15</v>
      </c>
      <c r="C95" s="227" t="str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/>
      </c>
      <c r="D95" s="227" t="str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/>
      </c>
      <c r="E95" s="227" t="str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/>
      </c>
      <c r="F95" s="227" t="str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/>
      </c>
      <c r="G95" s="227" t="str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/>
      </c>
      <c r="H95" s="227" t="str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/>
      </c>
      <c r="I95" s="227" t="str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/>
      </c>
      <c r="J95" s="227" t="str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/>
      </c>
      <c r="K95" s="227" t="str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/>
      </c>
      <c r="L95" s="227" t="str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/>
      </c>
      <c r="M95" s="227" t="str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/>
      </c>
      <c r="N95" s="227" t="str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/>
      </c>
      <c r="O95" s="227" t="str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/>
      </c>
      <c r="P95" s="227" t="str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/>
      </c>
      <c r="Q95" s="227" t="str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/>
      </c>
      <c r="R95" s="227" t="str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/>
      </c>
      <c r="S95" s="227" t="str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/>
      </c>
      <c r="T95" s="227" t="str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/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">
        <v>139</v>
      </c>
      <c r="B96" s="227" t="s">
        <v>15</v>
      </c>
      <c r="C96" s="227" t="str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/>
      </c>
      <c r="D96" s="227" t="str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/>
      </c>
      <c r="E96" s="227" t="str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/>
      </c>
      <c r="F96" s="227" t="str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/>
      </c>
      <c r="G96" s="227" t="str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/>
      </c>
      <c r="H96" s="227" t="str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/>
      </c>
      <c r="I96" s="227" t="str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/>
      </c>
      <c r="J96" s="227" t="str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/>
      </c>
      <c r="K96" s="227" t="str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/>
      </c>
      <c r="L96" s="227" t="str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/>
      </c>
      <c r="M96" s="227" t="str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/>
      </c>
      <c r="N96" s="227" t="str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/>
      </c>
      <c r="O96" s="227" t="str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/>
      </c>
      <c r="P96" s="227" t="str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/>
      </c>
      <c r="Q96" s="227" t="str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/>
      </c>
      <c r="R96" s="227" t="str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/>
      </c>
      <c r="S96" s="227" t="str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/>
      </c>
      <c r="T96" s="227" t="str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/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">
        <v>71</v>
      </c>
      <c r="B97" s="227" t="s">
        <v>15</v>
      </c>
      <c r="C97" s="227" t="str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/>
      </c>
      <c r="D97" s="227" t="str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/>
      </c>
      <c r="E97" s="227" t="str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/>
      </c>
      <c r="F97" s="227" t="str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/>
      </c>
      <c r="G97" s="227" t="str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/>
      </c>
      <c r="H97" s="227" t="str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/>
      </c>
      <c r="I97" s="227" t="str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/>
      </c>
      <c r="J97" s="227" t="str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/>
      </c>
      <c r="K97" s="227" t="str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/>
      </c>
      <c r="L97" s="227" t="str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/>
      </c>
      <c r="M97" s="227" t="str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/>
      </c>
      <c r="N97" s="227" t="str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/>
      </c>
      <c r="O97" s="227" t="str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/>
      </c>
      <c r="P97" s="227" t="str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/>
      </c>
      <c r="Q97" s="227" t="str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/>
      </c>
      <c r="R97" s="227" t="str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/>
      </c>
      <c r="S97" s="227" t="str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/>
      </c>
      <c r="T97" s="227" t="str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/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 t="s">
        <v>179</v>
      </c>
      <c r="B98" s="227" t="s">
        <v>16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">
        <v>57</v>
      </c>
      <c r="B99" s="227" t="s">
        <v>16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 t="str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/>
      </c>
      <c r="H99" s="227" t="str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/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 t="str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/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 t="str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/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">
        <v>124</v>
      </c>
      <c r="B100" s="227" t="s">
        <v>16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 t="str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/>
      </c>
      <c r="H100" s="227" t="str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/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 t="str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/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 t="str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/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">
        <v>127</v>
      </c>
      <c r="B101" s="227" t="s">
        <v>16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 t="str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/>
      </c>
      <c r="H101" s="227" t="str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/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 t="str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/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 t="str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/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">
        <v>130</v>
      </c>
      <c r="B102" s="227" t="s">
        <v>16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 t="str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/>
      </c>
      <c r="H102" s="227" t="str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/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 t="str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/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 t="str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/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">
        <v>68</v>
      </c>
      <c r="B103" s="227" t="s">
        <v>16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 t="str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/>
      </c>
      <c r="H103" s="227" t="str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/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 t="str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/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 t="str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/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">
        <v>180</v>
      </c>
      <c r="B104" s="227" t="s">
        <v>16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 t="str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/>
      </c>
      <c r="H104" s="227" t="str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/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 t="str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/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 t="str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/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">
        <v>60</v>
      </c>
      <c r="B105" s="227" t="s">
        <v>16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 t="str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/>
      </c>
      <c r="H105" s="227" t="str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/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 t="str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/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 t="str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/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">
        <v>133</v>
      </c>
      <c r="B106" s="227" t="s">
        <v>16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 t="str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/>
      </c>
      <c r="H106" s="227" t="str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/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 t="str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/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 t="str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/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">
        <v>136</v>
      </c>
      <c r="B107" s="227" t="s">
        <v>16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 t="str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/>
      </c>
      <c r="H107" s="227" t="str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/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 t="str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/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 t="str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/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">
        <v>139</v>
      </c>
      <c r="B108" s="227" t="s">
        <v>16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 t="str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/>
      </c>
      <c r="H108" s="227" t="str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/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 t="str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/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 t="str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/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">
        <v>71</v>
      </c>
      <c r="B109" s="227" t="s">
        <v>16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 t="str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/>
      </c>
      <c r="H109" s="227" t="str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/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 t="str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/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 t="str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/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 t="s">
        <v>179</v>
      </c>
      <c r="B110" s="227" t="s">
        <v>17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>2</v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">
        <v>57</v>
      </c>
      <c r="B111" s="227" t="s">
        <v>17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>2.5</v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">
        <v>124</v>
      </c>
      <c r="B112" s="227" t="s">
        <v>17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>2.5</v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">
        <v>127</v>
      </c>
      <c r="B113" s="227" t="s">
        <v>17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>2.5</v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">
        <v>130</v>
      </c>
      <c r="B114" s="227" t="s">
        <v>17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>2.5</v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">
        <v>68</v>
      </c>
      <c r="B115" s="227" t="s">
        <v>17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>2.5</v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">
        <v>180</v>
      </c>
      <c r="B116" s="227" t="s">
        <v>17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">
        <v>60</v>
      </c>
      <c r="B117" s="227" t="s">
        <v>17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">
        <v>133</v>
      </c>
      <c r="B118" s="227" t="s">
        <v>17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">
        <v>136</v>
      </c>
      <c r="B119" s="227" t="s">
        <v>17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">
        <v>139</v>
      </c>
      <c r="B120" s="227" t="s">
        <v>17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">
        <v>71</v>
      </c>
      <c r="B121" s="227" t="s">
        <v>17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" customWidth="1"/>
    <col min="21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20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01" t="s">
        <v>6</v>
      </c>
      <c r="AH1" s="402"/>
    </row>
    <row r="2" spans="1:34" ht="15" customHeight="1" x14ac:dyDescent="0.25">
      <c r="A2" s="4" t="s">
        <v>19</v>
      </c>
      <c r="E2" s="37" t="s">
        <v>7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3</v>
      </c>
      <c r="O2" s="16">
        <f>INDEX(Parameter!$9:$9,,MATCH(O$1,Parameter!$8:$8,0))</f>
        <v>3</v>
      </c>
      <c r="P2" s="16">
        <f>INDEX(Parameter!$9:$9,,MATCH(P$1,Parameter!$8:$8,0))</f>
        <v>3</v>
      </c>
      <c r="Q2" s="16">
        <f>INDEX(Parameter!$9:$9,,MATCH(Q$1,Parameter!$8:$8,0))</f>
        <v>3</v>
      </c>
      <c r="R2" s="16">
        <f>INDEX(Parameter!$9:$9,,MATCH(R$1,Parameter!$8:$8,0))</f>
        <v>3</v>
      </c>
      <c r="S2" s="16">
        <f>INDEX(Parameter!$9:$9,,MATCH(S$1,Parameter!$8:$8,0))</f>
        <v>3</v>
      </c>
      <c r="T2" s="16">
        <f>INDEX(Parameter!$9:$9,,MATCH(T$1,Parameter!$8:$8,0))</f>
        <v>3</v>
      </c>
      <c r="U2" s="16" t="str">
        <f>INDEX(Parameter!$9:$9,,MATCH(U$1,Parameter!$8:$8,0))</f>
        <v>no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03">
        <f t="shared" ref="AG2:AG7" si="0">SUM(F2:AF2)</f>
        <v>45</v>
      </c>
      <c r="AH2" s="404" t="e">
        <f>INDEX(#REF!,MATCH($E2,#REF!,0))</f>
        <v>#REF!</v>
      </c>
    </row>
    <row r="3" spans="1:34" ht="15" customHeight="1" x14ac:dyDescent="0.25">
      <c r="A3" s="4" t="s">
        <v>19</v>
      </c>
      <c r="E3" s="13" t="s">
        <v>8</v>
      </c>
      <c r="F3" s="40">
        <f t="shared" ref="F3:AF3" ca="1" si="1">IF(F$2="no","no",SUMIF(F$9:F$500,"&gt;0")/COUNTIF(F$9:F$500,"&gt;0"))</f>
        <v>4.4285714285714288</v>
      </c>
      <c r="G3" s="41">
        <f t="shared" ca="1" si="1"/>
        <v>3.4285714285714284</v>
      </c>
      <c r="H3" s="41">
        <f t="shared" ca="1" si="1"/>
        <v>4.1428571428571432</v>
      </c>
      <c r="I3" s="41">
        <f t="shared" ca="1" si="1"/>
        <v>3.7142857142857144</v>
      </c>
      <c r="J3" s="41">
        <f t="shared" ca="1" si="1"/>
        <v>3.9285714285714284</v>
      </c>
      <c r="K3" s="41">
        <f t="shared" ca="1" si="1"/>
        <v>3.4285714285714284</v>
      </c>
      <c r="L3" s="41">
        <f t="shared" ca="1" si="1"/>
        <v>3.5714285714285716</v>
      </c>
      <c r="M3" s="41">
        <f t="shared" ca="1" si="1"/>
        <v>3.8571428571428572</v>
      </c>
      <c r="N3" s="41">
        <f t="shared" ca="1" si="1"/>
        <v>3.7142857142857144</v>
      </c>
      <c r="O3" s="41">
        <f t="shared" ca="1" si="1"/>
        <v>4.4285714285714288</v>
      </c>
      <c r="P3" s="41">
        <f t="shared" ca="1" si="1"/>
        <v>4</v>
      </c>
      <c r="Q3" s="41">
        <f t="shared" ca="1" si="1"/>
        <v>3.7142857142857144</v>
      </c>
      <c r="R3" s="41">
        <f t="shared" ca="1" si="1"/>
        <v>3.5714285714285716</v>
      </c>
      <c r="S3" s="41">
        <f t="shared" ca="1" si="1"/>
        <v>4.2857142857142856</v>
      </c>
      <c r="T3" s="41">
        <f t="shared" ca="1" si="1"/>
        <v>4.1428571428571432</v>
      </c>
      <c r="U3" s="41" t="str">
        <f t="shared" si="1"/>
        <v>no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05">
        <f t="shared" ca="1" si="0"/>
        <v>58.357142857142861</v>
      </c>
      <c r="AH3" s="406" t="e">
        <f>INDEX(#REF!,MATCH($E3,#REF!,0))</f>
        <v>#REF!</v>
      </c>
    </row>
    <row r="4" spans="1:34" ht="15" customHeight="1" x14ac:dyDescent="0.25">
      <c r="A4" s="4" t="s">
        <v>19</v>
      </c>
      <c r="B4" s="395" t="str">
        <f>Parameter!B10</f>
        <v>Vienna Open 2013</v>
      </c>
      <c r="C4" s="396"/>
      <c r="E4" s="13" t="s">
        <v>31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5">
        <f t="shared" ca="1" si="0"/>
        <v>0</v>
      </c>
      <c r="AH4" s="406" t="e">
        <f>INDEX(#REF!,MATCH($E4,#REF!,0))</f>
        <v>#REF!</v>
      </c>
    </row>
    <row r="5" spans="1:34" ht="15" customHeight="1" x14ac:dyDescent="0.25">
      <c r="A5" s="4" t="s">
        <v>19</v>
      </c>
      <c r="B5" s="395"/>
      <c r="C5" s="396"/>
      <c r="E5" s="13" t="s">
        <v>29</v>
      </c>
      <c r="F5" s="14">
        <f ca="1">IF(F$2="no","no",COUNTIF(F$9:F$500,"="&amp;F$2-1))</f>
        <v>0</v>
      </c>
      <c r="G5" s="7">
        <f t="shared" ref="G5:AF5" ca="1" si="2">IF(G$2="no","no",COUNTIF(G$9:G$500,"="&amp;G$2-1))</f>
        <v>0</v>
      </c>
      <c r="H5" s="7">
        <f t="shared" ca="1" si="2"/>
        <v>0</v>
      </c>
      <c r="I5" s="7">
        <f t="shared" ca="1" si="2"/>
        <v>0</v>
      </c>
      <c r="J5" s="7">
        <f t="shared" ca="1" si="2"/>
        <v>0</v>
      </c>
      <c r="K5" s="7">
        <f t="shared" ca="1" si="2"/>
        <v>0</v>
      </c>
      <c r="L5" s="7">
        <f t="shared" ca="1" si="2"/>
        <v>0</v>
      </c>
      <c r="M5" s="7">
        <f t="shared" ca="1" si="2"/>
        <v>0</v>
      </c>
      <c r="N5" s="7">
        <f t="shared" ca="1" si="2"/>
        <v>0</v>
      </c>
      <c r="O5" s="7">
        <f t="shared" ca="1" si="2"/>
        <v>0</v>
      </c>
      <c r="P5" s="7">
        <f t="shared" ca="1" si="2"/>
        <v>0</v>
      </c>
      <c r="Q5" s="7">
        <f t="shared" ca="1" si="2"/>
        <v>0</v>
      </c>
      <c r="R5" s="7">
        <f t="shared" ca="1" si="2"/>
        <v>0</v>
      </c>
      <c r="S5" s="7">
        <f t="shared" ca="1" si="2"/>
        <v>0</v>
      </c>
      <c r="T5" s="7">
        <f t="shared" ca="1" si="2"/>
        <v>0</v>
      </c>
      <c r="U5" s="7" t="str">
        <f t="shared" si="2"/>
        <v>no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05">
        <f t="shared" ca="1" si="0"/>
        <v>0</v>
      </c>
      <c r="AH5" s="406" t="e">
        <f>INDEX(#REF!,MATCH($E5,#REF!,0))</f>
        <v>#REF!</v>
      </c>
    </row>
    <row r="6" spans="1:34" ht="15" customHeight="1" x14ac:dyDescent="0.25">
      <c r="A6" s="4" t="s">
        <v>19</v>
      </c>
      <c r="B6" s="397" t="str">
        <f>Parameter!B11</f>
        <v>(Wien / 19.1.2013)</v>
      </c>
      <c r="C6" s="398"/>
      <c r="E6" s="13" t="s">
        <v>11</v>
      </c>
      <c r="F6" s="14">
        <f ca="1">IF(F$2="no","no",COUNTIF(F$9:F$500,"="&amp;F$2+1))</f>
        <v>4</v>
      </c>
      <c r="G6" s="7">
        <f t="shared" ref="G6:AF6" ca="1" si="3">IF(G$2="no","no",COUNTIF(G$9:G$500,"="&amp;G$2+1))</f>
        <v>6</v>
      </c>
      <c r="H6" s="7">
        <f t="shared" ca="1" si="3"/>
        <v>8</v>
      </c>
      <c r="I6" s="7">
        <f t="shared" ca="1" si="3"/>
        <v>3</v>
      </c>
      <c r="J6" s="7">
        <f t="shared" ca="1" si="3"/>
        <v>9</v>
      </c>
      <c r="K6" s="7">
        <f t="shared" ca="1" si="3"/>
        <v>6</v>
      </c>
      <c r="L6" s="7">
        <f t="shared" ca="1" si="3"/>
        <v>5</v>
      </c>
      <c r="M6" s="7">
        <f t="shared" ca="1" si="3"/>
        <v>10</v>
      </c>
      <c r="N6" s="7">
        <f t="shared" ca="1" si="3"/>
        <v>8</v>
      </c>
      <c r="O6" s="7">
        <f t="shared" ca="1" si="3"/>
        <v>7</v>
      </c>
      <c r="P6" s="7">
        <f t="shared" ca="1" si="3"/>
        <v>5</v>
      </c>
      <c r="Q6" s="7">
        <f t="shared" ca="1" si="3"/>
        <v>8</v>
      </c>
      <c r="R6" s="7">
        <f t="shared" ca="1" si="3"/>
        <v>8</v>
      </c>
      <c r="S6" s="7">
        <f t="shared" ca="1" si="3"/>
        <v>10</v>
      </c>
      <c r="T6" s="7">
        <f t="shared" ca="1" si="3"/>
        <v>10</v>
      </c>
      <c r="U6" s="7" t="str">
        <f t="shared" si="3"/>
        <v>no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05">
        <f t="shared" ca="1" si="0"/>
        <v>107</v>
      </c>
      <c r="AH6" s="406" t="e">
        <f>INDEX(#REF!,MATCH($E6,#REF!,0))</f>
        <v>#REF!</v>
      </c>
    </row>
    <row r="7" spans="1:34" ht="15" customHeight="1" thickBot="1" x14ac:dyDescent="0.3">
      <c r="A7" s="4" t="s">
        <v>19</v>
      </c>
      <c r="B7" s="399"/>
      <c r="C7" s="400"/>
      <c r="E7" s="33" t="s">
        <v>30</v>
      </c>
      <c r="F7" s="20">
        <f ca="1">IF(F$2="no","no",COUNTIF(F$9:F$500,"&gt;"&amp;F$2+1))</f>
        <v>2</v>
      </c>
      <c r="G7" s="21">
        <f t="shared" ref="G7:AF7" ca="1" si="4">IF(G$2="no","no",COUNTIF(G$9:G$500,"&gt;"&amp;G$2+1))</f>
        <v>0</v>
      </c>
      <c r="H7" s="21">
        <f t="shared" ca="1" si="4"/>
        <v>4</v>
      </c>
      <c r="I7" s="21">
        <f t="shared" ca="1" si="4"/>
        <v>1</v>
      </c>
      <c r="J7" s="21">
        <f t="shared" ca="1" si="4"/>
        <v>2</v>
      </c>
      <c r="K7" s="21">
        <f t="shared" ca="1" si="4"/>
        <v>0</v>
      </c>
      <c r="L7" s="21">
        <f t="shared" ca="1" si="4"/>
        <v>1</v>
      </c>
      <c r="M7" s="21">
        <f t="shared" ca="1" si="4"/>
        <v>1</v>
      </c>
      <c r="N7" s="21">
        <f t="shared" ca="1" si="4"/>
        <v>1</v>
      </c>
      <c r="O7" s="21">
        <f t="shared" ca="1" si="4"/>
        <v>6</v>
      </c>
      <c r="P7" s="21">
        <f t="shared" ca="1" si="4"/>
        <v>4</v>
      </c>
      <c r="Q7" s="21">
        <f t="shared" ca="1" si="4"/>
        <v>1</v>
      </c>
      <c r="R7" s="21">
        <f t="shared" ca="1" si="4"/>
        <v>0</v>
      </c>
      <c r="S7" s="21">
        <f t="shared" ca="1" si="4"/>
        <v>4</v>
      </c>
      <c r="T7" s="21">
        <f t="shared" ca="1" si="4"/>
        <v>3</v>
      </c>
      <c r="U7" s="21" t="str">
        <f t="shared" si="4"/>
        <v>no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07">
        <f t="shared" ca="1" si="0"/>
        <v>30</v>
      </c>
      <c r="AH7" s="408" t="e">
        <f>INDEX(#REF!,MATCH($E7,#REF!,0))</f>
        <v>#REF!</v>
      </c>
    </row>
    <row r="8" spans="1:34" ht="15" customHeight="1" thickBot="1" x14ac:dyDescent="0.3">
      <c r="A8" s="4" t="s">
        <v>19</v>
      </c>
      <c r="B8" s="23" t="s">
        <v>40</v>
      </c>
      <c r="C8" s="24" t="s">
        <v>32</v>
      </c>
      <c r="D8" s="25"/>
      <c r="E8" s="32" t="s">
        <v>18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86">
        <v>1</v>
      </c>
      <c r="B9" s="389">
        <f>INDEX(Data!AL:AL,MATCH("W"&amp;A9,Data!A:A,0))</f>
        <v>1</v>
      </c>
      <c r="C9" s="392" t="str">
        <f>INDEX(Data!AJ:AJ,MATCH("W"&amp;A9,Data!A:A,0))</f>
        <v>Magda Kiss</v>
      </c>
      <c r="D9" s="26" t="str">
        <f>IF(C9&lt;&gt;"",C9,#REF!)</f>
        <v>Magda Kiss</v>
      </c>
      <c r="E9" s="27" t="s">
        <v>13</v>
      </c>
      <c r="F9" s="265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4</v>
      </c>
      <c r="G9" s="24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3</v>
      </c>
      <c r="H9" s="262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5</v>
      </c>
      <c r="I9" s="259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4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59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4</v>
      </c>
      <c r="N9" s="259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59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4</v>
      </c>
      <c r="P9" s="246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3</v>
      </c>
      <c r="Q9" s="262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5</v>
      </c>
      <c r="R9" s="259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4</v>
      </c>
      <c r="S9" s="259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4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49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49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68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49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49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49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49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49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49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49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49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0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56</v>
      </c>
      <c r="AH9" s="211">
        <f ca="1">AG9</f>
        <v>56</v>
      </c>
    </row>
    <row r="10" spans="1:34" ht="15" customHeight="1" thickBot="1" x14ac:dyDescent="0.3">
      <c r="A10" s="387"/>
      <c r="B10" s="390"/>
      <c r="C10" s="393"/>
      <c r="D10" s="28" t="str">
        <f>IF(C10&lt;&gt;"",C10,D9)</f>
        <v>Magda Kiss</v>
      </c>
      <c r="E10" s="29" t="s">
        <v>14</v>
      </c>
      <c r="F10" s="253" t="str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/>
      </c>
      <c r="G10" s="248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60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51" t="str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/>
      </c>
      <c r="J10" s="260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4</v>
      </c>
      <c r="K10" s="260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4</v>
      </c>
      <c r="L10" s="248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48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48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3</v>
      </c>
      <c r="O10" s="260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4</v>
      </c>
      <c r="P10" s="248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48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48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3</v>
      </c>
      <c r="S10" s="260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4</v>
      </c>
      <c r="T10" s="260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4</v>
      </c>
      <c r="U10" s="251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1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6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1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1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1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1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1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1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1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1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2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45</v>
      </c>
      <c r="AH10" s="213">
        <f ca="1">SUM(AG9:AG10)</f>
        <v>101</v>
      </c>
    </row>
    <row r="11" spans="1:34" ht="15" hidden="1" customHeight="1" x14ac:dyDescent="0.25">
      <c r="A11" s="387"/>
      <c r="B11" s="390"/>
      <c r="C11" s="393"/>
      <c r="D11" s="28" t="str">
        <f>IF(C11&lt;&gt;"",C11,D10)</f>
        <v>Magda Kiss</v>
      </c>
      <c r="E11" s="29" t="s">
        <v>15</v>
      </c>
      <c r="F11" s="253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1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1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1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1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1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1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1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1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1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1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1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1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1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1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1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1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6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1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1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1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1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1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1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1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1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2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0</v>
      </c>
      <c r="AH11" s="213">
        <f ca="1">SUM(AG9:AG11)</f>
        <v>101</v>
      </c>
    </row>
    <row r="12" spans="1:34" ht="15.75" hidden="1" customHeight="1" x14ac:dyDescent="0.25">
      <c r="A12" s="387"/>
      <c r="B12" s="390"/>
      <c r="C12" s="393"/>
      <c r="D12" s="28" t="str">
        <f>IF(C12&lt;&gt;"",C12,D11)</f>
        <v>Magda Kiss</v>
      </c>
      <c r="E12" s="29" t="s">
        <v>16</v>
      </c>
      <c r="F12" s="253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1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1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1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1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1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1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1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1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1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1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1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1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1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1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1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1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6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1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1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1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1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1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1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1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1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2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0</v>
      </c>
      <c r="AH12" s="213">
        <f ca="1">SUM(AG9:AG12)</f>
        <v>101</v>
      </c>
    </row>
    <row r="13" spans="1:34" ht="15.75" hidden="1" customHeight="1" thickBot="1" x14ac:dyDescent="0.3">
      <c r="A13" s="388"/>
      <c r="B13" s="391"/>
      <c r="C13" s="394"/>
      <c r="D13" s="30" t="str">
        <f>IF(C13&lt;&gt;"",C13,D12)</f>
        <v>Magda Kiss</v>
      </c>
      <c r="E13" s="31" t="s">
        <v>17</v>
      </c>
      <c r="F13" s="254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5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5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5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5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5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5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5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5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5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5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5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5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5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5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5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5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6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5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5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5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5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5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5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5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5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7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101</v>
      </c>
    </row>
    <row r="14" spans="1:34" ht="15" customHeight="1" x14ac:dyDescent="0.25">
      <c r="A14" s="386">
        <v>2</v>
      </c>
      <c r="B14" s="389">
        <f>INDEX(Data!AL:AL,MATCH("W"&amp;A14,Data!A:A,0))</f>
        <v>2</v>
      </c>
      <c r="C14" s="392" t="str">
        <f>INDEX(Data!AJ:AJ,MATCH("W"&amp;A14,Data!A:A,0))</f>
        <v>Kathi Winzer</v>
      </c>
      <c r="D14" s="26" t="str">
        <f>IF(C14&lt;&gt;"",C14,#REF!)</f>
        <v>Kathi Winzer</v>
      </c>
      <c r="E14" s="27" t="s">
        <v>13</v>
      </c>
      <c r="F14" s="261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7</v>
      </c>
      <c r="G14" s="259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4</v>
      </c>
      <c r="H14" s="259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4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4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46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3</v>
      </c>
      <c r="L14" s="259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4</v>
      </c>
      <c r="M14" s="259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59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4</v>
      </c>
      <c r="Q14" s="259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4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59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4</v>
      </c>
      <c r="T14" s="259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4</v>
      </c>
      <c r="U14" s="249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49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68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49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49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49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49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49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49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49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49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0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57</v>
      </c>
      <c r="AH14" s="211">
        <f ca="1">AG14</f>
        <v>57</v>
      </c>
    </row>
    <row r="15" spans="1:34" ht="15" customHeight="1" thickBot="1" x14ac:dyDescent="0.3">
      <c r="A15" s="387"/>
      <c r="B15" s="390"/>
      <c r="C15" s="393"/>
      <c r="D15" s="28" t="str">
        <f>IF(C15&lt;&gt;"",C15,D14)</f>
        <v>Kathi Winzer</v>
      </c>
      <c r="E15" s="29" t="s">
        <v>14</v>
      </c>
      <c r="F15" s="253" t="str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/>
      </c>
      <c r="G15" s="248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60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4</v>
      </c>
      <c r="I15" s="251" t="str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/>
      </c>
      <c r="J15" s="260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48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48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3</v>
      </c>
      <c r="M15" s="248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60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4</v>
      </c>
      <c r="O15" s="263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5</v>
      </c>
      <c r="P15" s="248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3</v>
      </c>
      <c r="Q15" s="260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4</v>
      </c>
      <c r="R15" s="248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60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4</v>
      </c>
      <c r="T15" s="263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5</v>
      </c>
      <c r="U15" s="251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1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6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1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1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1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1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1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1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1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1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2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48</v>
      </c>
      <c r="AH15" s="213">
        <f ca="1">SUM(AG14:AG15)</f>
        <v>105</v>
      </c>
    </row>
    <row r="16" spans="1:34" ht="15" hidden="1" customHeight="1" x14ac:dyDescent="0.25">
      <c r="A16" s="387"/>
      <c r="B16" s="390"/>
      <c r="C16" s="393"/>
      <c r="D16" s="28" t="str">
        <f>IF(C16&lt;&gt;"",C16,D15)</f>
        <v>Kathi Winzer</v>
      </c>
      <c r="E16" s="29" t="s">
        <v>15</v>
      </c>
      <c r="F16" s="253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1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1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1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1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1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1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1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1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1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1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1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1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1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1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1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1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6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1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1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1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1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1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1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1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1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2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0</v>
      </c>
      <c r="AH16" s="213">
        <f ca="1">SUM(AG14:AG16)</f>
        <v>105</v>
      </c>
    </row>
    <row r="17" spans="1:37" ht="15.75" hidden="1" customHeight="1" x14ac:dyDescent="0.25">
      <c r="A17" s="387"/>
      <c r="B17" s="390"/>
      <c r="C17" s="393"/>
      <c r="D17" s="28" t="str">
        <f>IF(C17&lt;&gt;"",C17,D16)</f>
        <v>Kathi Winzer</v>
      </c>
      <c r="E17" s="29" t="s">
        <v>16</v>
      </c>
      <c r="F17" s="253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1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1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1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1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1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1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1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1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1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1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1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1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1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1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1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1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6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1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1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1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1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1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1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1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1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2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0</v>
      </c>
      <c r="AH17" s="213">
        <f ca="1">SUM(AG14:AG17)</f>
        <v>105</v>
      </c>
    </row>
    <row r="18" spans="1:37" ht="15.75" hidden="1" customHeight="1" thickBot="1" x14ac:dyDescent="0.3">
      <c r="A18" s="388"/>
      <c r="B18" s="391"/>
      <c r="C18" s="394"/>
      <c r="D18" s="30" t="str">
        <f>IF(C18&lt;&gt;"",C18,D17)</f>
        <v>Kathi Winzer</v>
      </c>
      <c r="E18" s="31" t="s">
        <v>17</v>
      </c>
      <c r="F18" s="254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5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5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5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5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5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5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5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5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5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5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5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5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5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5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5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5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6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5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5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5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5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5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5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5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5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7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105</v>
      </c>
    </row>
    <row r="19" spans="1:37" ht="15" customHeight="1" x14ac:dyDescent="0.25">
      <c r="A19" s="386">
        <v>3</v>
      </c>
      <c r="B19" s="389">
        <f>INDEX(Data!AL:AL,MATCH("W"&amp;A19,Data!A:A,0))</f>
        <v>2</v>
      </c>
      <c r="C19" s="392" t="str">
        <f>INDEX(Data!AJ:AJ,MATCH("W"&amp;A19,Data!A:A,0))</f>
        <v>Verena Droschke</v>
      </c>
      <c r="D19" s="26" t="str">
        <f>IF(C19&lt;&gt;"",C19,#REF!)</f>
        <v>Verena Droschke</v>
      </c>
      <c r="E19" s="27" t="s">
        <v>13</v>
      </c>
      <c r="F19" s="265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4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62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5</v>
      </c>
      <c r="I19" s="259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62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5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59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4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3</v>
      </c>
      <c r="O19" s="262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5</v>
      </c>
      <c r="P19" s="259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4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59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4</v>
      </c>
      <c r="S19" s="259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4</v>
      </c>
      <c r="T19" s="259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4</v>
      </c>
      <c r="U19" s="249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49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68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49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49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49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49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49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49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49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49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0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58</v>
      </c>
      <c r="AH19" s="211">
        <f ca="1">AG19</f>
        <v>58</v>
      </c>
      <c r="AK19" s="226"/>
    </row>
    <row r="20" spans="1:37" ht="15" customHeight="1" thickBot="1" x14ac:dyDescent="0.3">
      <c r="A20" s="387"/>
      <c r="B20" s="390"/>
      <c r="C20" s="393"/>
      <c r="D20" s="28" t="str">
        <f>IF(C20&lt;&gt;"",C20,D19)</f>
        <v>Verena Droschke</v>
      </c>
      <c r="E20" s="29" t="s">
        <v>14</v>
      </c>
      <c r="F20" s="253" t="str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/>
      </c>
      <c r="G20" s="248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48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51" t="str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/>
      </c>
      <c r="J20" s="260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4</v>
      </c>
      <c r="K20" s="248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3</v>
      </c>
      <c r="L20" s="248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60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4</v>
      </c>
      <c r="N20" s="260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63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5</v>
      </c>
      <c r="P20" s="260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4</v>
      </c>
      <c r="Q20" s="248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48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3</v>
      </c>
      <c r="S20" s="260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4</v>
      </c>
      <c r="T20" s="260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4</v>
      </c>
      <c r="U20" s="251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1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6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1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1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1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1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1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1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1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1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2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47</v>
      </c>
      <c r="AH20" s="213">
        <f ca="1">SUM(AG19:AG20)</f>
        <v>105</v>
      </c>
    </row>
    <row r="21" spans="1:37" ht="15" hidden="1" customHeight="1" x14ac:dyDescent="0.25">
      <c r="A21" s="387"/>
      <c r="B21" s="390"/>
      <c r="C21" s="393"/>
      <c r="D21" s="28" t="str">
        <f>IF(C21&lt;&gt;"",C21,D20)</f>
        <v>Verena Droschke</v>
      </c>
      <c r="E21" s="29" t="s">
        <v>15</v>
      </c>
      <c r="F21" s="253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1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1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1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1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1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1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1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1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1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1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1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1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1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1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1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1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6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1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1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1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1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1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1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1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1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2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0</v>
      </c>
      <c r="AH21" s="213">
        <f ca="1">SUM(AG19:AG21)</f>
        <v>105</v>
      </c>
    </row>
    <row r="22" spans="1:37" ht="15.75" hidden="1" customHeight="1" x14ac:dyDescent="0.25">
      <c r="A22" s="387"/>
      <c r="B22" s="390"/>
      <c r="C22" s="393"/>
      <c r="D22" s="28" t="str">
        <f>IF(C22&lt;&gt;"",C22,D21)</f>
        <v>Verena Droschke</v>
      </c>
      <c r="E22" s="29" t="s">
        <v>16</v>
      </c>
      <c r="F22" s="253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1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1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1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1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1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1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1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1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1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1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1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1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1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1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1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1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6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1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1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1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1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1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1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1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1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2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0</v>
      </c>
      <c r="AH22" s="213">
        <f ca="1">SUM(AG19:AG22)</f>
        <v>105</v>
      </c>
    </row>
    <row r="23" spans="1:37" ht="15.75" hidden="1" customHeight="1" thickBot="1" x14ac:dyDescent="0.3">
      <c r="A23" s="388"/>
      <c r="B23" s="391"/>
      <c r="C23" s="394"/>
      <c r="D23" s="30" t="str">
        <f>IF(C23&lt;&gt;"",C23,D22)</f>
        <v>Verena Droschke</v>
      </c>
      <c r="E23" s="31" t="s">
        <v>17</v>
      </c>
      <c r="F23" s="254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5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5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5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5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5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5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5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5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5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5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5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5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5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5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5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5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6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5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5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5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5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5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5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5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5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7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105</v>
      </c>
    </row>
    <row r="24" spans="1:37" ht="15" customHeight="1" x14ac:dyDescent="0.25">
      <c r="A24" s="386">
        <v>4</v>
      </c>
      <c r="B24" s="389">
        <f>INDEX(Data!AL:AL,MATCH("W"&amp;A24,Data!A:A,0))</f>
        <v>4</v>
      </c>
      <c r="C24" s="392" t="str">
        <f>INDEX(Data!AJ:AJ,MATCH("W"&amp;A24,Data!A:A,0))</f>
        <v>Bernadette Brandeis</v>
      </c>
      <c r="D24" s="26" t="str">
        <f>IF(C24&lt;&gt;"",C24,#REF!)</f>
        <v>Bernadette Brandeis</v>
      </c>
      <c r="E24" s="27" t="s">
        <v>13</v>
      </c>
      <c r="F24" s="265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4</v>
      </c>
      <c r="G24" s="259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4</v>
      </c>
      <c r="H24" s="259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4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59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4</v>
      </c>
      <c r="K24" s="24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3</v>
      </c>
      <c r="L24" s="259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4</v>
      </c>
      <c r="M24" s="246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3</v>
      </c>
      <c r="N24" s="259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4</v>
      </c>
      <c r="O24" s="259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4</v>
      </c>
      <c r="P24" s="246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3</v>
      </c>
      <c r="Q24" s="259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4</v>
      </c>
      <c r="R24" s="259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4</v>
      </c>
      <c r="S24" s="262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5</v>
      </c>
      <c r="T24" s="259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4</v>
      </c>
      <c r="U24" s="249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49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68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49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49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49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49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49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49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49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49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0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57</v>
      </c>
      <c r="AH24" s="211">
        <f ca="1">AG24</f>
        <v>57</v>
      </c>
    </row>
    <row r="25" spans="1:37" ht="15" customHeight="1" thickBot="1" x14ac:dyDescent="0.3">
      <c r="A25" s="387"/>
      <c r="B25" s="390"/>
      <c r="C25" s="393"/>
      <c r="D25" s="28" t="str">
        <f>IF(C25&lt;&gt;"",C25,D24)</f>
        <v>Bernadette Brandeis</v>
      </c>
      <c r="E25" s="29" t="s">
        <v>14</v>
      </c>
      <c r="F25" s="253" t="str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/>
      </c>
      <c r="G25" s="260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4</v>
      </c>
      <c r="H25" s="260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51" t="str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/>
      </c>
      <c r="J25" s="260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60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4</v>
      </c>
      <c r="L25" s="248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60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4</v>
      </c>
      <c r="N25" s="263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5</v>
      </c>
      <c r="O25" s="260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4</v>
      </c>
      <c r="P25" s="260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4</v>
      </c>
      <c r="Q25" s="248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60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4</v>
      </c>
      <c r="S25" s="260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4</v>
      </c>
      <c r="T25" s="260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4</v>
      </c>
      <c r="U25" s="251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1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6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1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1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1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1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1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1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1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1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2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51</v>
      </c>
      <c r="AH25" s="213">
        <f ca="1">SUM(AG24:AG25)</f>
        <v>108</v>
      </c>
    </row>
    <row r="26" spans="1:37" ht="15" hidden="1" customHeight="1" x14ac:dyDescent="0.25">
      <c r="A26" s="387"/>
      <c r="B26" s="390"/>
      <c r="C26" s="393"/>
      <c r="D26" s="28" t="str">
        <f>IF(C26&lt;&gt;"",C26,D25)</f>
        <v>Bernadette Brandeis</v>
      </c>
      <c r="E26" s="29" t="s">
        <v>15</v>
      </c>
      <c r="F26" s="253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1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1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1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1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1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1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1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1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1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1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1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1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1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1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1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1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6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1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1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1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1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1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1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1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1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2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0</v>
      </c>
      <c r="AH26" s="213">
        <f ca="1">SUM(AG24:AG26)</f>
        <v>108</v>
      </c>
    </row>
    <row r="27" spans="1:37" ht="15.75" hidden="1" customHeight="1" x14ac:dyDescent="0.25">
      <c r="A27" s="387"/>
      <c r="B27" s="390"/>
      <c r="C27" s="393"/>
      <c r="D27" s="28" t="str">
        <f>IF(C27&lt;&gt;"",C27,D26)</f>
        <v>Bernadette Brandeis</v>
      </c>
      <c r="E27" s="29" t="s">
        <v>16</v>
      </c>
      <c r="F27" s="253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1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1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1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1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1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1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1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1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1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1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1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1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1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1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1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1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6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1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1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1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1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1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1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1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1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2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0</v>
      </c>
      <c r="AH27" s="213">
        <f ca="1">SUM(AG24:AG27)</f>
        <v>108</v>
      </c>
    </row>
    <row r="28" spans="1:37" ht="15.75" hidden="1" customHeight="1" thickBot="1" x14ac:dyDescent="0.3">
      <c r="A28" s="388"/>
      <c r="B28" s="391"/>
      <c r="C28" s="394"/>
      <c r="D28" s="30" t="str">
        <f>IF(C28&lt;&gt;"",C28,D27)</f>
        <v>Bernadette Brandeis</v>
      </c>
      <c r="E28" s="31" t="s">
        <v>17</v>
      </c>
      <c r="F28" s="254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5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5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5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5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5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5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5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5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5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5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5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5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5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5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5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5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6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5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5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5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5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5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5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5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5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7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108</v>
      </c>
    </row>
    <row r="29" spans="1:37" ht="15" customHeight="1" x14ac:dyDescent="0.25">
      <c r="A29" s="386">
        <v>5</v>
      </c>
      <c r="B29" s="389">
        <f>INDEX(Data!AL:AL,MATCH("W"&amp;A29,Data!A:A,0))</f>
        <v>5</v>
      </c>
      <c r="C29" s="392" t="str">
        <f>INDEX(Data!AJ:AJ,MATCH("W"&amp;A29,Data!A:A,0))</f>
        <v>Irmgard Derschmidt</v>
      </c>
      <c r="D29" s="26" t="str">
        <f>IF(C29&lt;&gt;"",C29,#REF!)</f>
        <v>Irmgard Derschmidt</v>
      </c>
      <c r="E29" s="27" t="s">
        <v>13</v>
      </c>
      <c r="F29" s="265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4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59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4</v>
      </c>
      <c r="I29" s="246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3</v>
      </c>
      <c r="J29" s="262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5</v>
      </c>
      <c r="K29" s="259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62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6</v>
      </c>
      <c r="M29" s="259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59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4</v>
      </c>
      <c r="O29" s="259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4</v>
      </c>
      <c r="P29" s="262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6</v>
      </c>
      <c r="Q29" s="259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4</v>
      </c>
      <c r="R29" s="259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4</v>
      </c>
      <c r="S29" s="259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59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4</v>
      </c>
      <c r="U29" s="249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49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68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49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49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49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49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49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49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49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49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0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63</v>
      </c>
      <c r="AH29" s="211">
        <f ca="1">AG29</f>
        <v>63</v>
      </c>
    </row>
    <row r="30" spans="1:37" ht="15" customHeight="1" thickBot="1" x14ac:dyDescent="0.3">
      <c r="A30" s="387"/>
      <c r="B30" s="390"/>
      <c r="C30" s="393"/>
      <c r="D30" s="28" t="str">
        <f>IF(C30&lt;&gt;"",C30,D29)</f>
        <v>Irmgard Derschmidt</v>
      </c>
      <c r="E30" s="29" t="s">
        <v>14</v>
      </c>
      <c r="F30" s="253" t="str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/>
      </c>
      <c r="G30" s="248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48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51" t="str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/>
      </c>
      <c r="J30" s="260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48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3</v>
      </c>
      <c r="L30" s="248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0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48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3</v>
      </c>
      <c r="O30" s="260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4</v>
      </c>
      <c r="P30" s="263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5</v>
      </c>
      <c r="Q30" s="260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48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3</v>
      </c>
      <c r="S30" s="263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5</v>
      </c>
      <c r="T30" s="260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4</v>
      </c>
      <c r="U30" s="251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1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6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1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1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1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1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1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1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1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1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2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48</v>
      </c>
      <c r="AH30" s="213">
        <f ca="1">SUM(AG29:AG30)</f>
        <v>111</v>
      </c>
    </row>
    <row r="31" spans="1:37" ht="15" hidden="1" customHeight="1" x14ac:dyDescent="0.25">
      <c r="A31" s="387"/>
      <c r="B31" s="390"/>
      <c r="C31" s="393"/>
      <c r="D31" s="28" t="str">
        <f>IF(C31&lt;&gt;"",C31,D30)</f>
        <v>Irmgard Derschmidt</v>
      </c>
      <c r="E31" s="29" t="s">
        <v>15</v>
      </c>
      <c r="F31" s="253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1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1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1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1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1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1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1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1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1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1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1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1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1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1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1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1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6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1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1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1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1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1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1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1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1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2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0</v>
      </c>
      <c r="AH31" s="213">
        <f ca="1">SUM(AG29:AG31)</f>
        <v>111</v>
      </c>
    </row>
    <row r="32" spans="1:37" ht="15.75" hidden="1" customHeight="1" x14ac:dyDescent="0.25">
      <c r="A32" s="387"/>
      <c r="B32" s="390"/>
      <c r="C32" s="393"/>
      <c r="D32" s="28" t="str">
        <f>IF(C32&lt;&gt;"",C32,D31)</f>
        <v>Irmgard Derschmidt</v>
      </c>
      <c r="E32" s="29" t="s">
        <v>16</v>
      </c>
      <c r="F32" s="253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1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1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1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1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1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1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1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1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1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1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1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1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1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1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1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1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6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1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1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1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1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1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1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1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1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2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111</v>
      </c>
    </row>
    <row r="33" spans="1:34" ht="15.75" hidden="1" customHeight="1" thickBot="1" x14ac:dyDescent="0.3">
      <c r="A33" s="388"/>
      <c r="B33" s="391"/>
      <c r="C33" s="394"/>
      <c r="D33" s="30" t="str">
        <f>IF(C33&lt;&gt;"",C33,D32)</f>
        <v>Irmgard Derschmidt</v>
      </c>
      <c r="E33" s="31" t="s">
        <v>17</v>
      </c>
      <c r="F33" s="254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5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5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5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5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5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5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5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5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5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5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5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5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5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5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5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5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6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5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5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5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5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5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5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5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5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7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111</v>
      </c>
    </row>
    <row r="34" spans="1:34" ht="15" customHeight="1" x14ac:dyDescent="0.25">
      <c r="A34" s="386">
        <v>6</v>
      </c>
      <c r="B34" s="389">
        <f>INDEX(Data!AL:AL,MATCH("W"&amp;A34,Data!A:A,0))</f>
        <v>6</v>
      </c>
      <c r="C34" s="392" t="str">
        <f>INDEX(Data!AJ:AJ,MATCH("W"&amp;A34,Data!A:A,0))</f>
        <v>Isa Priester</v>
      </c>
      <c r="D34" s="26" t="str">
        <f>IF(C34&lt;&gt;"",C34,#REF!)</f>
        <v>Isa Priester</v>
      </c>
      <c r="E34" s="27" t="s">
        <v>13</v>
      </c>
      <c r="F34" s="247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59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4</v>
      </c>
      <c r="H34" s="262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5</v>
      </c>
      <c r="I34" s="259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4</v>
      </c>
      <c r="J34" s="259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59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59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4</v>
      </c>
      <c r="M34" s="259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4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3</v>
      </c>
      <c r="O34" s="259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4</v>
      </c>
      <c r="P34" s="259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4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59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4</v>
      </c>
      <c r="S34" s="259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59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4</v>
      </c>
      <c r="U34" s="249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49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68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49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49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49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49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49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49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49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49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0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58</v>
      </c>
      <c r="AH34" s="211">
        <f ca="1">AG34</f>
        <v>58</v>
      </c>
    </row>
    <row r="35" spans="1:34" ht="15" customHeight="1" thickBot="1" x14ac:dyDescent="0.3">
      <c r="A35" s="387"/>
      <c r="B35" s="390"/>
      <c r="C35" s="393"/>
      <c r="D35" s="28" t="str">
        <f>IF(C35&lt;&gt;"",C35,D34)</f>
        <v>Isa Priester</v>
      </c>
      <c r="E35" s="29" t="s">
        <v>14</v>
      </c>
      <c r="F35" s="253" t="str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/>
      </c>
      <c r="G35" s="260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4</v>
      </c>
      <c r="H35" s="263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5</v>
      </c>
      <c r="I35" s="251" t="str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/>
      </c>
      <c r="J35" s="248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60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4</v>
      </c>
      <c r="L35" s="260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60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4</v>
      </c>
      <c r="N35" s="260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63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5</v>
      </c>
      <c r="P35" s="263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5</v>
      </c>
      <c r="Q35" s="260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4</v>
      </c>
      <c r="R35" s="260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60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4</v>
      </c>
      <c r="T35" s="260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4</v>
      </c>
      <c r="U35" s="251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1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6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1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1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1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1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1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1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1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1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2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54</v>
      </c>
      <c r="AH35" s="213">
        <f ca="1">SUM(AG34:AG35)</f>
        <v>112</v>
      </c>
    </row>
    <row r="36" spans="1:34" ht="15" hidden="1" customHeight="1" x14ac:dyDescent="0.25">
      <c r="A36" s="387"/>
      <c r="B36" s="390"/>
      <c r="C36" s="393"/>
      <c r="D36" s="28" t="str">
        <f>IF(C36&lt;&gt;"",C36,D35)</f>
        <v>Isa Priester</v>
      </c>
      <c r="E36" s="29" t="s">
        <v>15</v>
      </c>
      <c r="F36" s="253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1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1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1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1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1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1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1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1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1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1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1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1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1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1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1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1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6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1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1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1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1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1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1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1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1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2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0</v>
      </c>
      <c r="AH36" s="213">
        <f ca="1">SUM(AG34:AG36)</f>
        <v>112</v>
      </c>
    </row>
    <row r="37" spans="1:34" ht="15.75" hidden="1" customHeight="1" x14ac:dyDescent="0.25">
      <c r="A37" s="387"/>
      <c r="B37" s="390"/>
      <c r="C37" s="393"/>
      <c r="D37" s="28" t="str">
        <f>IF(C37&lt;&gt;"",C37,D36)</f>
        <v>Isa Priester</v>
      </c>
      <c r="E37" s="29" t="s">
        <v>16</v>
      </c>
      <c r="F37" s="253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1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1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1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1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1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1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1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1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1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1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1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1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1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1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1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1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6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1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1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1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1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1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1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1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1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2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112</v>
      </c>
    </row>
    <row r="38" spans="1:34" ht="15.75" hidden="1" customHeight="1" thickBot="1" x14ac:dyDescent="0.3">
      <c r="A38" s="388"/>
      <c r="B38" s="391"/>
      <c r="C38" s="394"/>
      <c r="D38" s="30" t="str">
        <f>IF(C38&lt;&gt;"",C38,D37)</f>
        <v>Isa Priester</v>
      </c>
      <c r="E38" s="31" t="s">
        <v>17</v>
      </c>
      <c r="F38" s="254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5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5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5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5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5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5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5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5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5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5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5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5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5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5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5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5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6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5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5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5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5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5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5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5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5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7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112</v>
      </c>
    </row>
    <row r="39" spans="1:34" ht="15" customHeight="1" x14ac:dyDescent="0.25">
      <c r="A39" s="386">
        <v>7</v>
      </c>
      <c r="B39" s="389">
        <f>INDEX(Data!AL:AL,MATCH("W"&amp;A39,Data!A:A,0))</f>
        <v>7</v>
      </c>
      <c r="C39" s="392" t="str">
        <f>INDEX(Data!AJ:AJ,MATCH("W"&amp;A39,Data!A:A,0))</f>
        <v>Michaela Trimmel</v>
      </c>
      <c r="D39" s="26" t="str">
        <f>IF(C39&lt;&gt;"",C39,#REF!)</f>
        <v>Michaela Trimmel</v>
      </c>
      <c r="E39" s="27" t="s">
        <v>13</v>
      </c>
      <c r="F39" s="261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5</v>
      </c>
      <c r="G39" s="259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4</v>
      </c>
      <c r="H39" s="259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4</v>
      </c>
      <c r="I39" s="262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5</v>
      </c>
      <c r="J39" s="259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4</v>
      </c>
      <c r="K39" s="259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4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62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5</v>
      </c>
      <c r="N39" s="259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62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6</v>
      </c>
      <c r="P39" s="246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59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4</v>
      </c>
      <c r="R39" s="24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3</v>
      </c>
      <c r="S39" s="262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5</v>
      </c>
      <c r="T39" s="262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5</v>
      </c>
      <c r="U39" s="249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49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68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49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49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49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49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49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49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49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49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0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64</v>
      </c>
      <c r="AH39" s="211">
        <f ca="1">AG39</f>
        <v>64</v>
      </c>
    </row>
    <row r="40" spans="1:34" ht="15" customHeight="1" thickBot="1" x14ac:dyDescent="0.3">
      <c r="A40" s="387"/>
      <c r="B40" s="390"/>
      <c r="C40" s="393"/>
      <c r="D40" s="28" t="str">
        <f>IF(C40&lt;&gt;"",C40,D39)</f>
        <v>Michaela Trimmel</v>
      </c>
      <c r="E40" s="29" t="s">
        <v>14</v>
      </c>
      <c r="F40" s="253" t="str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/>
      </c>
      <c r="G40" s="248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60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4</v>
      </c>
      <c r="I40" s="251" t="str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/>
      </c>
      <c r="J40" s="260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48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3</v>
      </c>
      <c r="L40" s="260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4</v>
      </c>
      <c r="M40" s="260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4</v>
      </c>
      <c r="N40" s="260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4</v>
      </c>
      <c r="O40" s="263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5</v>
      </c>
      <c r="P40" s="263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5</v>
      </c>
      <c r="Q40" s="260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4</v>
      </c>
      <c r="R40" s="260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4</v>
      </c>
      <c r="S40" s="263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5</v>
      </c>
      <c r="T40" s="263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5</v>
      </c>
      <c r="U40" s="251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1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6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1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1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1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1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1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1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1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1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2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54</v>
      </c>
      <c r="AH40" s="213">
        <f ca="1">SUM(AG39:AG40)</f>
        <v>118</v>
      </c>
    </row>
    <row r="41" spans="1:34" ht="15" hidden="1" customHeight="1" x14ac:dyDescent="0.25">
      <c r="A41" s="387"/>
      <c r="B41" s="390"/>
      <c r="C41" s="393"/>
      <c r="D41" s="28" t="str">
        <f>IF(C41&lt;&gt;"",C41,D40)</f>
        <v>Michaela Trimmel</v>
      </c>
      <c r="E41" s="29" t="s">
        <v>15</v>
      </c>
      <c r="F41" s="253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1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1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1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1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1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1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1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1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1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1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1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1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1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1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1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1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6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1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1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1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1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1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1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1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1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2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0</v>
      </c>
      <c r="AH41" s="213">
        <f ca="1">SUM(AG39:AG41)</f>
        <v>118</v>
      </c>
    </row>
    <row r="42" spans="1:34" ht="15.75" hidden="1" customHeight="1" x14ac:dyDescent="0.25">
      <c r="A42" s="387"/>
      <c r="B42" s="390"/>
      <c r="C42" s="393"/>
      <c r="D42" s="28" t="str">
        <f>IF(C42&lt;&gt;"",C42,D41)</f>
        <v>Michaela Trimmel</v>
      </c>
      <c r="E42" s="29" t="s">
        <v>16</v>
      </c>
      <c r="F42" s="253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1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1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1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1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1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1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1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1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1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1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1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1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1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1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1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1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6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1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1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1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1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1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1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1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1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2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118</v>
      </c>
    </row>
    <row r="43" spans="1:34" ht="15.75" hidden="1" customHeight="1" thickBot="1" x14ac:dyDescent="0.3">
      <c r="A43" s="388"/>
      <c r="B43" s="391"/>
      <c r="C43" s="394"/>
      <c r="D43" s="30" t="str">
        <f>IF(C43&lt;&gt;"",C43,D42)</f>
        <v>Michaela Trimmel</v>
      </c>
      <c r="E43" s="31" t="s">
        <v>17</v>
      </c>
      <c r="F43" s="254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5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5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5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5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5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5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5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5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5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5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5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5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5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5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5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5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6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5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5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5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5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5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5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5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5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7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118</v>
      </c>
    </row>
    <row r="44" spans="1:34" ht="15" hidden="1" customHeight="1" x14ac:dyDescent="0.25">
      <c r="A44" s="386">
        <v>8</v>
      </c>
      <c r="B44" s="389" t="e">
        <f>INDEX(Data!AL:AL,MATCH("W"&amp;A44,Data!A:A,0))</f>
        <v>#N/A</v>
      </c>
      <c r="C44" s="392" t="e">
        <f>INDEX(Data!AJ:AJ,MATCH("W"&amp;A44,Data!A:A,0))</f>
        <v>#N/A</v>
      </c>
      <c r="D44" s="26" t="e">
        <f>IF(C44&lt;&gt;"",C44,#REF!)</f>
        <v>#N/A</v>
      </c>
      <c r="E44" s="27" t="s">
        <v>13</v>
      </c>
      <c r="F44" s="267" t="str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/>
      </c>
      <c r="G44" s="249" t="str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/>
      </c>
      <c r="H44" s="249" t="str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/>
      </c>
      <c r="I44" s="249" t="str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/>
      </c>
      <c r="J44" s="249" t="str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/>
      </c>
      <c r="K44" s="249" t="str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/>
      </c>
      <c r="L44" s="249" t="str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/>
      </c>
      <c r="M44" s="249" t="str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/>
      </c>
      <c r="N44" s="249" t="str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/>
      </c>
      <c r="O44" s="249" t="str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/>
      </c>
      <c r="P44" s="249" t="str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/>
      </c>
      <c r="Q44" s="249" t="str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/>
      </c>
      <c r="R44" s="249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49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49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49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49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68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49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49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49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49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49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49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49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49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0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0</v>
      </c>
      <c r="AH44" s="211">
        <f ca="1">AG44</f>
        <v>0</v>
      </c>
    </row>
    <row r="45" spans="1:34" ht="15" hidden="1" customHeight="1" thickBot="1" x14ac:dyDescent="0.3">
      <c r="A45" s="387"/>
      <c r="B45" s="390"/>
      <c r="C45" s="393"/>
      <c r="D45" s="28" t="e">
        <f>IF(C45&lt;&gt;"",C45,D44)</f>
        <v>#N/A</v>
      </c>
      <c r="E45" s="29" t="s">
        <v>14</v>
      </c>
      <c r="F45" s="253" t="str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/>
      </c>
      <c r="G45" s="251" t="str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/>
      </c>
      <c r="H45" s="251" t="str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/>
      </c>
      <c r="I45" s="251" t="str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/>
      </c>
      <c r="J45" s="251" t="str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/>
      </c>
      <c r="K45" s="251" t="str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/>
      </c>
      <c r="L45" s="251" t="str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/>
      </c>
      <c r="M45" s="251" t="str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/>
      </c>
      <c r="N45" s="251" t="str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/>
      </c>
      <c r="O45" s="251" t="str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/>
      </c>
      <c r="P45" s="251" t="str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/>
      </c>
      <c r="Q45" s="251" t="str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/>
      </c>
      <c r="R45" s="251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1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1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1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1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6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1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1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1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1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1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1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1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1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2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0</v>
      </c>
      <c r="AH45" s="213">
        <f ca="1">SUM(AG44:AG45)</f>
        <v>0</v>
      </c>
    </row>
    <row r="46" spans="1:34" ht="15" hidden="1" customHeight="1" x14ac:dyDescent="0.25">
      <c r="A46" s="387"/>
      <c r="B46" s="390"/>
      <c r="C46" s="393"/>
      <c r="D46" s="28" t="e">
        <f>IF(C46&lt;&gt;"",C46,D45)</f>
        <v>#N/A</v>
      </c>
      <c r="E46" s="29" t="s">
        <v>15</v>
      </c>
      <c r="F46" s="253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1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1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1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1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1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1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1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1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1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1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1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1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1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1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1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1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6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1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1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1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1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1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1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1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1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2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0</v>
      </c>
      <c r="AH46" s="213">
        <f ca="1">SUM(AG44:AG46)</f>
        <v>0</v>
      </c>
    </row>
    <row r="47" spans="1:34" ht="15.75" hidden="1" customHeight="1" x14ac:dyDescent="0.25">
      <c r="A47" s="387"/>
      <c r="B47" s="390"/>
      <c r="C47" s="393"/>
      <c r="D47" s="28" t="e">
        <f>IF(C47&lt;&gt;"",C47,D46)</f>
        <v>#N/A</v>
      </c>
      <c r="E47" s="29" t="s">
        <v>16</v>
      </c>
      <c r="F47" s="253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1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1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1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1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1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1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1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1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1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1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1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1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1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1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1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1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6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1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1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1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1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1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1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1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1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2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0</v>
      </c>
    </row>
    <row r="48" spans="1:34" ht="15.75" hidden="1" customHeight="1" thickBot="1" x14ac:dyDescent="0.3">
      <c r="A48" s="388"/>
      <c r="B48" s="391"/>
      <c r="C48" s="394"/>
      <c r="D48" s="30" t="e">
        <f>IF(C48&lt;&gt;"",C48,D47)</f>
        <v>#N/A</v>
      </c>
      <c r="E48" s="31" t="s">
        <v>17</v>
      </c>
      <c r="F48" s="254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5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5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5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5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5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5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5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5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5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5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5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5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5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5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5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5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6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5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5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5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5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5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5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5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5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7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0</v>
      </c>
    </row>
    <row r="49" spans="1:34" ht="15" hidden="1" customHeight="1" x14ac:dyDescent="0.25">
      <c r="A49" s="386">
        <v>9</v>
      </c>
      <c r="B49" s="389" t="e">
        <f>INDEX(Data!AL:AL,MATCH("W"&amp;A49,Data!A:A,0))</f>
        <v>#N/A</v>
      </c>
      <c r="C49" s="392" t="e">
        <f>INDEX(Data!AJ:AJ,MATCH("W"&amp;A49,Data!A:A,0))</f>
        <v>#N/A</v>
      </c>
      <c r="D49" s="26" t="e">
        <f>IF(C49&lt;&gt;"",C49,#REF!)</f>
        <v>#N/A</v>
      </c>
      <c r="E49" s="27" t="s">
        <v>13</v>
      </c>
      <c r="F49" s="267" t="str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/>
      </c>
      <c r="G49" s="249" t="str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/>
      </c>
      <c r="H49" s="249" t="str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/>
      </c>
      <c r="I49" s="249" t="str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/>
      </c>
      <c r="J49" s="249" t="str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/>
      </c>
      <c r="K49" s="249" t="str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/>
      </c>
      <c r="L49" s="249" t="str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/>
      </c>
      <c r="M49" s="249" t="str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/>
      </c>
      <c r="N49" s="249" t="str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/>
      </c>
      <c r="O49" s="249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49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49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49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49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49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49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49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68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49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49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49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49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49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49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49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49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0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thickBot="1" x14ac:dyDescent="0.3">
      <c r="A50" s="387"/>
      <c r="B50" s="390"/>
      <c r="C50" s="393"/>
      <c r="D50" s="28" t="e">
        <f>IF(C50&lt;&gt;"",C50,D49)</f>
        <v>#N/A</v>
      </c>
      <c r="E50" s="29" t="s">
        <v>14</v>
      </c>
      <c r="F50" s="253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1" t="str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/>
      </c>
      <c r="H50" s="251" t="str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/>
      </c>
      <c r="I50" s="251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51" t="str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/>
      </c>
      <c r="K50" s="251" t="str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/>
      </c>
      <c r="L50" s="251" t="str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/>
      </c>
      <c r="M50" s="251" t="str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/>
      </c>
      <c r="N50" s="251" t="str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/>
      </c>
      <c r="O50" s="251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1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1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1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1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1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1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1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6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1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1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1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1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1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1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1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1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2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387"/>
      <c r="B51" s="390"/>
      <c r="C51" s="393"/>
      <c r="D51" s="28" t="e">
        <f>IF(C51&lt;&gt;"",C51,D50)</f>
        <v>#N/A</v>
      </c>
      <c r="E51" s="29" t="s">
        <v>15</v>
      </c>
      <c r="F51" s="253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1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1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1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1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1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1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1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1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1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1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1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1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1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1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1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1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6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1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1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1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1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1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1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1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1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2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x14ac:dyDescent="0.25">
      <c r="A52" s="387"/>
      <c r="B52" s="390"/>
      <c r="C52" s="393"/>
      <c r="D52" s="28" t="e">
        <f>IF(C52&lt;&gt;"",C52,D51)</f>
        <v>#N/A</v>
      </c>
      <c r="E52" s="29" t="s">
        <v>16</v>
      </c>
      <c r="F52" s="253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1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1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1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1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1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1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1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1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1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1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1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1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1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1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1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1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6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1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1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1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1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1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1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1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1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2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388"/>
      <c r="B53" s="391"/>
      <c r="C53" s="394"/>
      <c r="D53" s="30" t="e">
        <f>IF(C53&lt;&gt;"",C53,D52)</f>
        <v>#N/A</v>
      </c>
      <c r="E53" s="31" t="s">
        <v>17</v>
      </c>
      <c r="F53" s="254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5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5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5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5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5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5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5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5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5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5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5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5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5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5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5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5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6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5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5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5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5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5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5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5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5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7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386">
        <v>10</v>
      </c>
      <c r="B54" s="389" t="e">
        <f>INDEX(Data!AL:AL,MATCH("W"&amp;A54,Data!A:A,0))</f>
        <v>#N/A</v>
      </c>
      <c r="C54" s="392" t="e">
        <f>INDEX(Data!AJ:AJ,MATCH("W"&amp;A54,Data!A:A,0))</f>
        <v>#N/A</v>
      </c>
      <c r="D54" s="26" t="e">
        <f>IF(C54&lt;&gt;"",C54,#REF!)</f>
        <v>#N/A</v>
      </c>
      <c r="E54" s="27" t="s">
        <v>13</v>
      </c>
      <c r="F54" s="267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49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49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49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49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49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49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49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49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49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49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49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49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49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49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49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49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68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49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49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49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49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49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49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49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49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0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thickBot="1" x14ac:dyDescent="0.3">
      <c r="A55" s="387"/>
      <c r="B55" s="390"/>
      <c r="C55" s="393"/>
      <c r="D55" s="28" t="e">
        <f>IF(C55&lt;&gt;"",C55,D54)</f>
        <v>#N/A</v>
      </c>
      <c r="E55" s="29" t="s">
        <v>14</v>
      </c>
      <c r="F55" s="253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1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1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1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1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1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1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1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1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1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1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1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1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1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1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1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1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6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1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1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1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1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1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1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1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1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2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387"/>
      <c r="B56" s="390"/>
      <c r="C56" s="393"/>
      <c r="D56" s="28" t="e">
        <f>IF(C56&lt;&gt;"",C56,D55)</f>
        <v>#N/A</v>
      </c>
      <c r="E56" s="29" t="s">
        <v>15</v>
      </c>
      <c r="F56" s="253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1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1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1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1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1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1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1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1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1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1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1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1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1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1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1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1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6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1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1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1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1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1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1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1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1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2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387"/>
      <c r="B57" s="390"/>
      <c r="C57" s="393"/>
      <c r="D57" s="28" t="e">
        <f>IF(C57&lt;&gt;"",C57,D56)</f>
        <v>#N/A</v>
      </c>
      <c r="E57" s="29" t="s">
        <v>16</v>
      </c>
      <c r="F57" s="253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1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1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1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1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1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1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1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1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1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1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1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1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1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1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1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1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6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1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1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1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1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1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1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1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1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2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388"/>
      <c r="B58" s="391"/>
      <c r="C58" s="394"/>
      <c r="D58" s="30" t="e">
        <f>IF(C58&lt;&gt;"",C58,D57)</f>
        <v>#N/A</v>
      </c>
      <c r="E58" s="31" t="s">
        <v>17</v>
      </c>
      <c r="F58" s="254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5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5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5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5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5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5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5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5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5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5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5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5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5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5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5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5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6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5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5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5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5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5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5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5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5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7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386">
        <v>11</v>
      </c>
      <c r="B59" s="389" t="e">
        <f>INDEX(Data!AL:AL,MATCH("W"&amp;A59,Data!A:A,0))</f>
        <v>#N/A</v>
      </c>
      <c r="C59" s="392" t="e">
        <f>INDEX(Data!AJ:AJ,MATCH("W"&amp;A59,Data!A:A,0))</f>
        <v>#N/A</v>
      </c>
      <c r="D59" s="26" t="e">
        <f>IF(C59&lt;&gt;"",C59,#REF!)</f>
        <v>#N/A</v>
      </c>
      <c r="E59" s="27" t="s">
        <v>13</v>
      </c>
      <c r="F59" s="267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49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49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49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49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49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49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49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49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49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49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49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49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49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49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49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49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68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49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49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49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49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49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49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49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49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0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thickBot="1" x14ac:dyDescent="0.3">
      <c r="A60" s="387"/>
      <c r="B60" s="390"/>
      <c r="C60" s="393"/>
      <c r="D60" s="28" t="e">
        <f>IF(C60&lt;&gt;"",C60,D59)</f>
        <v>#N/A</v>
      </c>
      <c r="E60" s="29" t="s">
        <v>14</v>
      </c>
      <c r="F60" s="253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1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1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1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1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1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1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1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1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1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1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1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1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1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1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1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1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6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1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1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1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1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1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1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1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1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2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387"/>
      <c r="B61" s="390"/>
      <c r="C61" s="393"/>
      <c r="D61" s="28" t="e">
        <f>IF(C61&lt;&gt;"",C61,D60)</f>
        <v>#N/A</v>
      </c>
      <c r="E61" s="29" t="s">
        <v>15</v>
      </c>
      <c r="F61" s="253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1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1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1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1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1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1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1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1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1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1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1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1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1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1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1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1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6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1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1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1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1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1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1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1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1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2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387"/>
      <c r="B62" s="390"/>
      <c r="C62" s="393"/>
      <c r="D62" s="28" t="e">
        <f>IF(C62&lt;&gt;"",C62,D61)</f>
        <v>#N/A</v>
      </c>
      <c r="E62" s="29" t="s">
        <v>16</v>
      </c>
      <c r="F62" s="253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1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1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1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1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1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1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1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1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1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1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1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1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1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1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1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1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6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1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1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1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1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1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1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1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1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2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388"/>
      <c r="B63" s="391"/>
      <c r="C63" s="394"/>
      <c r="D63" s="30" t="e">
        <f>IF(C63&lt;&gt;"",C63,D62)</f>
        <v>#N/A</v>
      </c>
      <c r="E63" s="31" t="s">
        <v>17</v>
      </c>
      <c r="F63" s="254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5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5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5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5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5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5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5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5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5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5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5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5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5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5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5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5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6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5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5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5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5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5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5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5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5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7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386">
        <v>12</v>
      </c>
      <c r="B64" s="389" t="e">
        <f>INDEX(Data!AL:AL,MATCH("W"&amp;A64,Data!A:A,0))</f>
        <v>#N/A</v>
      </c>
      <c r="C64" s="392" t="e">
        <f>INDEX(Data!AJ:AJ,MATCH("W"&amp;A64,Data!A:A,0))</f>
        <v>#N/A</v>
      </c>
      <c r="D64" s="26" t="e">
        <f>IF(C64&lt;&gt;"",C64,#REF!)</f>
        <v>#N/A</v>
      </c>
      <c r="E64" s="27" t="s">
        <v>13</v>
      </c>
      <c r="F64" s="267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49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49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49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49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49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49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49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49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49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49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49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49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49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49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49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49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68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49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49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49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49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49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49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49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49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0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thickBot="1" x14ac:dyDescent="0.3">
      <c r="A65" s="387"/>
      <c r="B65" s="390"/>
      <c r="C65" s="393"/>
      <c r="D65" s="28" t="e">
        <f>IF(C65&lt;&gt;"",C65,D64)</f>
        <v>#N/A</v>
      </c>
      <c r="E65" s="29" t="s">
        <v>14</v>
      </c>
      <c r="F65" s="253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1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1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1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1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1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1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1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1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1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1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1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1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1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1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1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1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6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1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1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1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1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1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1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1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1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2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387"/>
      <c r="B66" s="390"/>
      <c r="C66" s="393"/>
      <c r="D66" s="28" t="e">
        <f>IF(C66&lt;&gt;"",C66,D65)</f>
        <v>#N/A</v>
      </c>
      <c r="E66" s="29" t="s">
        <v>15</v>
      </c>
      <c r="F66" s="253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1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1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1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1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1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1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1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1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1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1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1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1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1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1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1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1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6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1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1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1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1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1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1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1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1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2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387"/>
      <c r="B67" s="390"/>
      <c r="C67" s="393"/>
      <c r="D67" s="28" t="e">
        <f>IF(C67&lt;&gt;"",C67,D66)</f>
        <v>#N/A</v>
      </c>
      <c r="E67" s="29" t="s">
        <v>16</v>
      </c>
      <c r="F67" s="253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1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1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1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1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1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1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1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1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1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1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1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1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1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1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1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1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6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1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1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1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1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1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1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1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1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2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388"/>
      <c r="B68" s="391"/>
      <c r="C68" s="394"/>
      <c r="D68" s="30" t="e">
        <f>IF(C68&lt;&gt;"",C68,D67)</f>
        <v>#N/A</v>
      </c>
      <c r="E68" s="31" t="s">
        <v>17</v>
      </c>
      <c r="F68" s="254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5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5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5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5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5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5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5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5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5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5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5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5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5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5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5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5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6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5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5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5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5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5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5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5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5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7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386">
        <v>13</v>
      </c>
      <c r="B69" s="389" t="e">
        <f>INDEX(Data!AL:AL,MATCH("W"&amp;A69,Data!A:A,0))</f>
        <v>#N/A</v>
      </c>
      <c r="C69" s="392" t="e">
        <f>INDEX(Data!AJ:AJ,MATCH("W"&amp;A69,Data!A:A,0))</f>
        <v>#N/A</v>
      </c>
      <c r="D69" s="26" t="e">
        <f>IF(C69&lt;&gt;"",C69,#REF!)</f>
        <v>#N/A</v>
      </c>
      <c r="E69" s="27" t="s">
        <v>13</v>
      </c>
      <c r="F69" s="267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49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49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49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49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49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49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49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49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49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49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49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49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49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49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49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49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68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49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49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49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49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49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49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49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49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0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thickBot="1" x14ac:dyDescent="0.3">
      <c r="A70" s="387"/>
      <c r="B70" s="390"/>
      <c r="C70" s="393"/>
      <c r="D70" s="28" t="e">
        <f>IF(C70&lt;&gt;"",C70,D69)</f>
        <v>#N/A</v>
      </c>
      <c r="E70" s="29" t="s">
        <v>14</v>
      </c>
      <c r="F70" s="253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1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1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1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1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1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1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1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1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1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1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1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1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1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1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1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1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6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1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1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1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1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1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1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1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1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2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387"/>
      <c r="B71" s="390"/>
      <c r="C71" s="393"/>
      <c r="D71" s="28" t="e">
        <f>IF(C71&lt;&gt;"",C71,D70)</f>
        <v>#N/A</v>
      </c>
      <c r="E71" s="29" t="s">
        <v>15</v>
      </c>
      <c r="F71" s="253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1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1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1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1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1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1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1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1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1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1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1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1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1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1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1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1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6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1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1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1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1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1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1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1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1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2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387"/>
      <c r="B72" s="390"/>
      <c r="C72" s="393"/>
      <c r="D72" s="28" t="e">
        <f>IF(C72&lt;&gt;"",C72,D71)</f>
        <v>#N/A</v>
      </c>
      <c r="E72" s="29" t="s">
        <v>16</v>
      </c>
      <c r="F72" s="253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1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1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1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1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1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1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1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1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1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1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1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1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1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1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1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1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6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1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1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1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1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1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1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1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1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2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388"/>
      <c r="B73" s="391"/>
      <c r="C73" s="394"/>
      <c r="D73" s="30" t="e">
        <f>IF(C73&lt;&gt;"",C73,D72)</f>
        <v>#N/A</v>
      </c>
      <c r="E73" s="31" t="s">
        <v>17</v>
      </c>
      <c r="F73" s="254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5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5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5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5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5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5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5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5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5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5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5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5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5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5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5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5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6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5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5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5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5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5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5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5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5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7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386">
        <v>14</v>
      </c>
      <c r="B74" s="389" t="e">
        <f>INDEX(Data!AL:AL,MATCH("W"&amp;A74,Data!A:A,0))</f>
        <v>#N/A</v>
      </c>
      <c r="C74" s="392" t="e">
        <f>INDEX(Data!AJ:AJ,MATCH("W"&amp;A74,Data!A:A,0))</f>
        <v>#N/A</v>
      </c>
      <c r="D74" s="26" t="e">
        <f>IF(C74&lt;&gt;"",C74,#REF!)</f>
        <v>#N/A</v>
      </c>
      <c r="E74" s="27" t="s">
        <v>13</v>
      </c>
      <c r="F74" s="267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49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49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49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49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49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49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49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49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49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49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49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49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49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49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49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49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68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49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49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49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49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49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49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49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49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0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thickBot="1" x14ac:dyDescent="0.3">
      <c r="A75" s="387"/>
      <c r="B75" s="390"/>
      <c r="C75" s="393"/>
      <c r="D75" s="28" t="e">
        <f>IF(C75&lt;&gt;"",C75,D74)</f>
        <v>#N/A</v>
      </c>
      <c r="E75" s="29" t="s">
        <v>14</v>
      </c>
      <c r="F75" s="253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1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1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1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1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1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1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1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1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1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1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1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1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1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1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1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1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6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1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1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1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1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1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1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1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1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2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87"/>
      <c r="B76" s="390"/>
      <c r="C76" s="393"/>
      <c r="D76" s="28" t="e">
        <f>IF(C76&lt;&gt;"",C76,D75)</f>
        <v>#N/A</v>
      </c>
      <c r="E76" s="29" t="s">
        <v>15</v>
      </c>
      <c r="F76" s="253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1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1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1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1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1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1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1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1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1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1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1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1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1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1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1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1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6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1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1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1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1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1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1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1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1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2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387"/>
      <c r="B77" s="390"/>
      <c r="C77" s="393"/>
      <c r="D77" s="28" t="e">
        <f>IF(C77&lt;&gt;"",C77,D76)</f>
        <v>#N/A</v>
      </c>
      <c r="E77" s="29" t="s">
        <v>16</v>
      </c>
      <c r="F77" s="253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1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1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1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1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1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1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1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1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1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1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1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1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1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1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1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1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6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1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1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1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1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1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1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1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1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2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88"/>
      <c r="B78" s="391"/>
      <c r="C78" s="394"/>
      <c r="D78" s="30" t="e">
        <f>IF(C78&lt;&gt;"",C78,D77)</f>
        <v>#N/A</v>
      </c>
      <c r="E78" s="31" t="s">
        <v>17</v>
      </c>
      <c r="F78" s="254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5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5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5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5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5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5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5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5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5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5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5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5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5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5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5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5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6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5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5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5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5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5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5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5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5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7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86">
        <v>15</v>
      </c>
      <c r="B79" s="389" t="e">
        <f>INDEX(Data!AL:AL,MATCH("W"&amp;A79,Data!A:A,0))</f>
        <v>#N/A</v>
      </c>
      <c r="C79" s="392" t="e">
        <f>INDEX(Data!AJ:AJ,MATCH("W"&amp;A79,Data!A:A,0))</f>
        <v>#N/A</v>
      </c>
      <c r="D79" s="26" t="e">
        <f>IF(C79&lt;&gt;"",C79,#REF!)</f>
        <v>#N/A</v>
      </c>
      <c r="E79" s="27" t="s">
        <v>13</v>
      </c>
      <c r="F79" s="267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49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49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49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49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49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49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49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49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49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49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49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49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49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49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49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49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68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49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49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49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49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49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49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49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49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0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thickBot="1" x14ac:dyDescent="0.3">
      <c r="A80" s="387"/>
      <c r="B80" s="390"/>
      <c r="C80" s="393"/>
      <c r="D80" s="28" t="e">
        <f>IF(C80&lt;&gt;"",C80,D79)</f>
        <v>#N/A</v>
      </c>
      <c r="E80" s="29" t="s">
        <v>14</v>
      </c>
      <c r="F80" s="253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1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1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1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1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1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1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1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1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1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1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1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1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1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1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1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1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6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1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1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1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1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1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1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1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1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2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87"/>
      <c r="B81" s="390"/>
      <c r="C81" s="393"/>
      <c r="D81" s="28" t="e">
        <f>IF(C81&lt;&gt;"",C81,D80)</f>
        <v>#N/A</v>
      </c>
      <c r="E81" s="29" t="s">
        <v>15</v>
      </c>
      <c r="F81" s="253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1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1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1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1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1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1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1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1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1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1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1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1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1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1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1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1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6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1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1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1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1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1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1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1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1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2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387"/>
      <c r="B82" s="390"/>
      <c r="C82" s="393"/>
      <c r="D82" s="28" t="e">
        <f>IF(C82&lt;&gt;"",C82,D81)</f>
        <v>#N/A</v>
      </c>
      <c r="E82" s="29" t="s">
        <v>16</v>
      </c>
      <c r="F82" s="253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1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1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1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1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1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1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1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1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1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1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1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1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1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1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1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1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6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1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1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1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1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1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1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1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1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2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88"/>
      <c r="B83" s="391"/>
      <c r="C83" s="394"/>
      <c r="D83" s="30" t="e">
        <f>IF(C83&lt;&gt;"",C83,D82)</f>
        <v>#N/A</v>
      </c>
      <c r="E83" s="31" t="s">
        <v>17</v>
      </c>
      <c r="F83" s="254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5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5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5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5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5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5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5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5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5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5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5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5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5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5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5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5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6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5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5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5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5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5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5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5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5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7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86">
        <v>16</v>
      </c>
      <c r="B84" s="389" t="e">
        <f>INDEX(Data!AL:AL,MATCH("W"&amp;A84,Data!A:A,0))</f>
        <v>#N/A</v>
      </c>
      <c r="C84" s="392" t="e">
        <f>INDEX(Data!AJ:AJ,MATCH("W"&amp;A84,Data!A:A,0))</f>
        <v>#N/A</v>
      </c>
      <c r="D84" s="26" t="e">
        <f>IF(C84&lt;&gt;"",C84,#REF!)</f>
        <v>#N/A</v>
      </c>
      <c r="E84" s="27" t="s">
        <v>13</v>
      </c>
      <c r="F84" s="267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49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49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49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49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49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49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49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49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49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49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49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49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49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49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49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49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68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49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49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49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49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49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49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49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49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0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thickBot="1" x14ac:dyDescent="0.3">
      <c r="A85" s="387"/>
      <c r="B85" s="390"/>
      <c r="C85" s="393"/>
      <c r="D85" s="28" t="e">
        <f>IF(C85&lt;&gt;"",C85,D84)</f>
        <v>#N/A</v>
      </c>
      <c r="E85" s="29" t="s">
        <v>14</v>
      </c>
      <c r="F85" s="253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1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1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1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1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1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1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1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1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1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1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1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1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1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1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1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1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6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1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1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1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1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1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1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1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1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2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87"/>
      <c r="B86" s="390"/>
      <c r="C86" s="393"/>
      <c r="D86" s="28" t="e">
        <f>IF(C86&lt;&gt;"",C86,D85)</f>
        <v>#N/A</v>
      </c>
      <c r="E86" s="29" t="s">
        <v>15</v>
      </c>
      <c r="F86" s="253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1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1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1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1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1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1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1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1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1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1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1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1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1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1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1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1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6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1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1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1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1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1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1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1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1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2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387"/>
      <c r="B87" s="390"/>
      <c r="C87" s="393"/>
      <c r="D87" s="28" t="e">
        <f>IF(C87&lt;&gt;"",C87,D86)</f>
        <v>#N/A</v>
      </c>
      <c r="E87" s="29" t="s">
        <v>16</v>
      </c>
      <c r="F87" s="253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1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1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1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1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1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1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1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1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1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1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1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1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1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1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1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1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6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1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1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1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1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1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1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1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1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2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88"/>
      <c r="B88" s="391"/>
      <c r="C88" s="394"/>
      <c r="D88" s="30" t="e">
        <f>IF(C88&lt;&gt;"",C88,D87)</f>
        <v>#N/A</v>
      </c>
      <c r="E88" s="31" t="s">
        <v>17</v>
      </c>
      <c r="F88" s="254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5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5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5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5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5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5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5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5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5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5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5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5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5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5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5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5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6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5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5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5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5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5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5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5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5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7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86">
        <v>17</v>
      </c>
      <c r="B89" s="389" t="e">
        <f>INDEX(Data!AL:AL,MATCH("W"&amp;A89,Data!A:A,0))</f>
        <v>#N/A</v>
      </c>
      <c r="C89" s="392" t="e">
        <f>INDEX(Data!AJ:AJ,MATCH("W"&amp;A89,Data!A:A,0))</f>
        <v>#N/A</v>
      </c>
      <c r="D89" s="26" t="e">
        <f>IF(C89&lt;&gt;"",C89,#REF!)</f>
        <v>#N/A</v>
      </c>
      <c r="E89" s="27" t="s">
        <v>13</v>
      </c>
      <c r="F89" s="267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49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49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49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49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49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49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49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49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49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49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49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49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49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49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49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49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68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49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49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49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49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49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49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49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49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0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thickBot="1" x14ac:dyDescent="0.3">
      <c r="A90" s="387"/>
      <c r="B90" s="390"/>
      <c r="C90" s="393"/>
      <c r="D90" s="28" t="e">
        <f>IF(C90&lt;&gt;"",C90,D89)</f>
        <v>#N/A</v>
      </c>
      <c r="E90" s="29" t="s">
        <v>14</v>
      </c>
      <c r="F90" s="253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1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1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1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1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1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1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1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1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1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1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1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1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1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1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1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1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6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1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1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1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1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1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1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1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1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2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87"/>
      <c r="B91" s="390"/>
      <c r="C91" s="393"/>
      <c r="D91" s="28" t="e">
        <f>IF(C91&lt;&gt;"",C91,D90)</f>
        <v>#N/A</v>
      </c>
      <c r="E91" s="29" t="s">
        <v>15</v>
      </c>
      <c r="F91" s="253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1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1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1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1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1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1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1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1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1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1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1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1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1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1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1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1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6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1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1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1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1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1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1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1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1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2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387"/>
      <c r="B92" s="390"/>
      <c r="C92" s="393"/>
      <c r="D92" s="28" t="e">
        <f>IF(C92&lt;&gt;"",C92,D91)</f>
        <v>#N/A</v>
      </c>
      <c r="E92" s="29" t="s">
        <v>16</v>
      </c>
      <c r="F92" s="253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1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1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1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1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1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1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1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1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1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1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1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1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1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1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1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1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6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1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1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1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1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1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1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1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1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2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88"/>
      <c r="B93" s="391"/>
      <c r="C93" s="394"/>
      <c r="D93" s="30" t="e">
        <f>IF(C93&lt;&gt;"",C93,D92)</f>
        <v>#N/A</v>
      </c>
      <c r="E93" s="31" t="s">
        <v>17</v>
      </c>
      <c r="F93" s="254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5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5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5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5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5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5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5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5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5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5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5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5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5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5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5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5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6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5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5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5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5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5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5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5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5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7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86">
        <v>18</v>
      </c>
      <c r="B94" s="389" t="e">
        <f>INDEX(Data!AL:AL,MATCH("W"&amp;A94,Data!A:A,0))</f>
        <v>#N/A</v>
      </c>
      <c r="C94" s="392" t="e">
        <f>INDEX(Data!AJ:AJ,MATCH("W"&amp;A94,Data!A:A,0))</f>
        <v>#N/A</v>
      </c>
      <c r="D94" s="26" t="e">
        <f>IF(C94&lt;&gt;"",C94,#REF!)</f>
        <v>#N/A</v>
      </c>
      <c r="E94" s="27" t="s">
        <v>13</v>
      </c>
      <c r="F94" s="267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49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49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49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49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49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49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49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49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49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49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49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49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49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49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49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49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68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49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49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49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49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49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49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49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49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0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thickBot="1" x14ac:dyDescent="0.3">
      <c r="A95" s="387"/>
      <c r="B95" s="390"/>
      <c r="C95" s="393"/>
      <c r="D95" s="28" t="e">
        <f>IF(C95&lt;&gt;"",C95,D94)</f>
        <v>#N/A</v>
      </c>
      <c r="E95" s="29" t="s">
        <v>14</v>
      </c>
      <c r="F95" s="253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1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1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1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1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1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1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1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1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1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1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1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1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1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1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1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1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6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1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1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1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1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1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1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1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1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2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87"/>
      <c r="B96" s="390"/>
      <c r="C96" s="393"/>
      <c r="D96" s="28" t="e">
        <f>IF(C96&lt;&gt;"",C96,D95)</f>
        <v>#N/A</v>
      </c>
      <c r="E96" s="29" t="s">
        <v>15</v>
      </c>
      <c r="F96" s="253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1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1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1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1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1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1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1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1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1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1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1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1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1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1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1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1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6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1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1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1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1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1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1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1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1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2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387"/>
      <c r="B97" s="390"/>
      <c r="C97" s="393"/>
      <c r="D97" s="28" t="e">
        <f>IF(C97&lt;&gt;"",C97,D96)</f>
        <v>#N/A</v>
      </c>
      <c r="E97" s="29" t="s">
        <v>16</v>
      </c>
      <c r="F97" s="253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1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1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1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1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1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1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1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1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1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1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1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1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1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1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1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1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6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1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1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1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1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1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1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1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1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2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88"/>
      <c r="B98" s="391"/>
      <c r="C98" s="394"/>
      <c r="D98" s="30" t="e">
        <f>IF(C98&lt;&gt;"",C98,D97)</f>
        <v>#N/A</v>
      </c>
      <c r="E98" s="31" t="s">
        <v>17</v>
      </c>
      <c r="F98" s="254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5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5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5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5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5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5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5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5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5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5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5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5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5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5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5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5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6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5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5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5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5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5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5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5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5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7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86">
        <v>19</v>
      </c>
      <c r="B99" s="389" t="e">
        <f>INDEX(Data!AL:AL,MATCH("W"&amp;A99,Data!A:A,0))</f>
        <v>#N/A</v>
      </c>
      <c r="C99" s="392" t="e">
        <f>INDEX(Data!AJ:AJ,MATCH("W"&amp;A99,Data!A:A,0))</f>
        <v>#N/A</v>
      </c>
      <c r="D99" s="26" t="e">
        <f>IF(C99&lt;&gt;"",C99,#REF!)</f>
        <v>#N/A</v>
      </c>
      <c r="E99" s="27" t="s">
        <v>13</v>
      </c>
      <c r="F99" s="267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49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49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49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49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49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49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49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49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49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49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49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49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49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49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49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49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68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49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49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49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49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49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49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49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49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0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thickBot="1" x14ac:dyDescent="0.3">
      <c r="A100" s="387"/>
      <c r="B100" s="390"/>
      <c r="C100" s="393"/>
      <c r="D100" s="28" t="e">
        <f>IF(C100&lt;&gt;"",C100,D99)</f>
        <v>#N/A</v>
      </c>
      <c r="E100" s="29" t="s">
        <v>14</v>
      </c>
      <c r="F100" s="253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1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1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1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1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1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1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1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1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1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1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1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1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1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1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1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1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6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1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1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1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1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1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1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1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1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2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87"/>
      <c r="B101" s="390"/>
      <c r="C101" s="393"/>
      <c r="D101" s="28" t="e">
        <f>IF(C101&lt;&gt;"",C101,D100)</f>
        <v>#N/A</v>
      </c>
      <c r="E101" s="29" t="s">
        <v>15</v>
      </c>
      <c r="F101" s="253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1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1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1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1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1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1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1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1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1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1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1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1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1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1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1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1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6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1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1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1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1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1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1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1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1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2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387"/>
      <c r="B102" s="390"/>
      <c r="C102" s="393"/>
      <c r="D102" s="28" t="e">
        <f>IF(C102&lt;&gt;"",C102,D101)</f>
        <v>#N/A</v>
      </c>
      <c r="E102" s="29" t="s">
        <v>16</v>
      </c>
      <c r="F102" s="253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1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1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1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1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1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1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1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1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1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1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1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1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1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1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1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1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6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1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1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1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1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1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1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1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1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2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88"/>
      <c r="B103" s="391"/>
      <c r="C103" s="394"/>
      <c r="D103" s="30" t="e">
        <f>IF(C103&lt;&gt;"",C103,D102)</f>
        <v>#N/A</v>
      </c>
      <c r="E103" s="31" t="s">
        <v>17</v>
      </c>
      <c r="F103" s="254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5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5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5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5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5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5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5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5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5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5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5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5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5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5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5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5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6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5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5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5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5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5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5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5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5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7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86">
        <v>20</v>
      </c>
      <c r="B104" s="389" t="e">
        <f>INDEX(Data!AL:AL,MATCH("W"&amp;A104,Data!A:A,0))</f>
        <v>#N/A</v>
      </c>
      <c r="C104" s="392" t="e">
        <f>INDEX(Data!AJ:AJ,MATCH("W"&amp;A104,Data!A:A,0))</f>
        <v>#N/A</v>
      </c>
      <c r="D104" s="26" t="e">
        <f>IF(C104&lt;&gt;"",C104,#REF!)</f>
        <v>#N/A</v>
      </c>
      <c r="E104" s="27" t="s">
        <v>13</v>
      </c>
      <c r="F104" s="267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49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49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49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49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49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49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49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49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49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49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49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49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49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49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49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49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68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49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49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49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49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49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49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49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49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0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thickBot="1" x14ac:dyDescent="0.3">
      <c r="A105" s="387"/>
      <c r="B105" s="390"/>
      <c r="C105" s="393"/>
      <c r="D105" s="28" t="e">
        <f>IF(C105&lt;&gt;"",C105,D104)</f>
        <v>#N/A</v>
      </c>
      <c r="E105" s="29" t="s">
        <v>14</v>
      </c>
      <c r="F105" s="253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1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1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1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1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1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1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1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1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1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1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1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1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1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1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1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1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6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1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1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1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1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1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1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1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1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2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87"/>
      <c r="B106" s="390"/>
      <c r="C106" s="393"/>
      <c r="D106" s="28" t="e">
        <f>IF(C106&lt;&gt;"",C106,D105)</f>
        <v>#N/A</v>
      </c>
      <c r="E106" s="29" t="s">
        <v>15</v>
      </c>
      <c r="F106" s="253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1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1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1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1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1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1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1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1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1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1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1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1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1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1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1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1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6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1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1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1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1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1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1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1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1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2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387"/>
      <c r="B107" s="390"/>
      <c r="C107" s="393"/>
      <c r="D107" s="28" t="e">
        <f>IF(C107&lt;&gt;"",C107,D106)</f>
        <v>#N/A</v>
      </c>
      <c r="E107" s="29" t="s">
        <v>16</v>
      </c>
      <c r="F107" s="253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1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1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1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1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1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1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1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1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1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1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1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1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1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1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1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1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6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1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1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1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1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1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1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1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1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2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88"/>
      <c r="B108" s="391"/>
      <c r="C108" s="394"/>
      <c r="D108" s="30" t="e">
        <f>IF(C108&lt;&gt;"",C108,D107)</f>
        <v>#N/A</v>
      </c>
      <c r="E108" s="31" t="s">
        <v>17</v>
      </c>
      <c r="F108" s="254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5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5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5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5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5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5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5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5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5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5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5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5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5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5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5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5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6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5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5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5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5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5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5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5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5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7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86">
        <v>21</v>
      </c>
      <c r="B109" s="389" t="e">
        <f>INDEX(Data!AL:AL,MATCH("W"&amp;A109,Data!A:A,0))</f>
        <v>#N/A</v>
      </c>
      <c r="C109" s="392" t="e">
        <f>INDEX(Data!AJ:AJ,MATCH("W"&amp;A109,Data!A:A,0))</f>
        <v>#N/A</v>
      </c>
      <c r="D109" s="26" t="e">
        <f>IF(C109&lt;&gt;"",C109,#REF!)</f>
        <v>#N/A</v>
      </c>
      <c r="E109" s="27" t="s">
        <v>13</v>
      </c>
      <c r="F109" s="267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49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49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49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49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49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49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49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49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49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49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49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49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49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49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49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49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68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49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49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49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49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49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49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49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49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0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thickBot="1" x14ac:dyDescent="0.3">
      <c r="A110" s="387"/>
      <c r="B110" s="390"/>
      <c r="C110" s="393"/>
      <c r="D110" s="28" t="e">
        <f>IF(C110&lt;&gt;"",C110,D109)</f>
        <v>#N/A</v>
      </c>
      <c r="E110" s="29" t="s">
        <v>14</v>
      </c>
      <c r="F110" s="253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1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1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1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1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1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1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1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1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1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1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1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1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1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1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1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1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6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1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1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1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1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1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1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1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1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2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87"/>
      <c r="B111" s="390"/>
      <c r="C111" s="393"/>
      <c r="D111" s="28" t="e">
        <f>IF(C111&lt;&gt;"",C111,D110)</f>
        <v>#N/A</v>
      </c>
      <c r="E111" s="29" t="s">
        <v>15</v>
      </c>
      <c r="F111" s="253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1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1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1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1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1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1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1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1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1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1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1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1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1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1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1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1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6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1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1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1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1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1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1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1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1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2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387"/>
      <c r="B112" s="390"/>
      <c r="C112" s="393"/>
      <c r="D112" s="28" t="e">
        <f>IF(C112&lt;&gt;"",C112,D111)</f>
        <v>#N/A</v>
      </c>
      <c r="E112" s="29" t="s">
        <v>16</v>
      </c>
      <c r="F112" s="253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1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1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1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1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1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1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1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1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1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1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1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1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1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1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1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1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6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1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1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1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1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1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1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1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1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2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88"/>
      <c r="B113" s="391"/>
      <c r="C113" s="394"/>
      <c r="D113" s="30" t="e">
        <f>IF(C113&lt;&gt;"",C113,D112)</f>
        <v>#N/A</v>
      </c>
      <c r="E113" s="31" t="s">
        <v>17</v>
      </c>
      <c r="F113" s="254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5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5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5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5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5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5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5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5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5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5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5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5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5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5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5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5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6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5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5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5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5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5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5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5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5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7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86">
        <v>22</v>
      </c>
      <c r="B114" s="389" t="e">
        <f>INDEX(Data!AL:AL,MATCH("W"&amp;A114,Data!A:A,0))</f>
        <v>#N/A</v>
      </c>
      <c r="C114" s="392" t="e">
        <f>INDEX(Data!AJ:AJ,MATCH("W"&amp;A114,Data!A:A,0))</f>
        <v>#N/A</v>
      </c>
      <c r="D114" s="26" t="e">
        <f>IF(C114&lt;&gt;"",C114,#REF!)</f>
        <v>#N/A</v>
      </c>
      <c r="E114" s="27" t="s">
        <v>13</v>
      </c>
      <c r="F114" s="267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49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49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49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49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49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49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49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49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49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49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49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49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49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49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49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49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68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49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49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49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49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49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49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49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49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0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thickBot="1" x14ac:dyDescent="0.3">
      <c r="A115" s="387"/>
      <c r="B115" s="390"/>
      <c r="C115" s="393"/>
      <c r="D115" s="28" t="e">
        <f>IF(C115&lt;&gt;"",C115,D114)</f>
        <v>#N/A</v>
      </c>
      <c r="E115" s="29" t="s">
        <v>14</v>
      </c>
      <c r="F115" s="253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1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1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1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1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1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1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1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1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1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1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1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1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1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1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1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1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6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1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1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1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1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1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1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1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1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2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87"/>
      <c r="B116" s="390"/>
      <c r="C116" s="393"/>
      <c r="D116" s="28" t="e">
        <f>IF(C116&lt;&gt;"",C116,D115)</f>
        <v>#N/A</v>
      </c>
      <c r="E116" s="29" t="s">
        <v>15</v>
      </c>
      <c r="F116" s="253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1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1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1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1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1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1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1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1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1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1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1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1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1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1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1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1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6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1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1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1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1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1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1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1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1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2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387"/>
      <c r="B117" s="390"/>
      <c r="C117" s="393"/>
      <c r="D117" s="28" t="e">
        <f>IF(C117&lt;&gt;"",C117,D116)</f>
        <v>#N/A</v>
      </c>
      <c r="E117" s="29" t="s">
        <v>16</v>
      </c>
      <c r="F117" s="253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1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1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1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1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1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1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1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1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1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1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1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1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1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1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1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1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6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1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1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1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1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1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1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1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1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2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88"/>
      <c r="B118" s="391"/>
      <c r="C118" s="394"/>
      <c r="D118" s="30" t="e">
        <f>IF(C118&lt;&gt;"",C118,D117)</f>
        <v>#N/A</v>
      </c>
      <c r="E118" s="31" t="s">
        <v>17</v>
      </c>
      <c r="F118" s="254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5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5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5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5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5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5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5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5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5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5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5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5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5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5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5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5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6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5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5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5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5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5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5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5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5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7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86">
        <v>23</v>
      </c>
      <c r="B119" s="389" t="e">
        <f>INDEX(Data!AL:AL,MATCH("W"&amp;A119,Data!A:A,0))</f>
        <v>#N/A</v>
      </c>
      <c r="C119" s="392" t="e">
        <f>INDEX(Data!AJ:AJ,MATCH("W"&amp;A119,Data!A:A,0))</f>
        <v>#N/A</v>
      </c>
      <c r="D119" s="26" t="e">
        <f>IF(C119&lt;&gt;"",C119,#REF!)</f>
        <v>#N/A</v>
      </c>
      <c r="E119" s="27" t="s">
        <v>13</v>
      </c>
      <c r="F119" s="267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49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49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49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49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49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49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49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49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49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49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49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49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49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49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49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49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68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49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49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49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49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49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49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49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49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0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thickBot="1" x14ac:dyDescent="0.3">
      <c r="A120" s="387"/>
      <c r="B120" s="390"/>
      <c r="C120" s="393"/>
      <c r="D120" s="28" t="e">
        <f>IF(C120&lt;&gt;"",C120,D119)</f>
        <v>#N/A</v>
      </c>
      <c r="E120" s="29" t="s">
        <v>14</v>
      </c>
      <c r="F120" s="253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1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1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1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1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1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1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1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1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1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1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1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1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1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1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1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1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6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1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1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1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1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1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1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1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1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2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87"/>
      <c r="B121" s="390"/>
      <c r="C121" s="393"/>
      <c r="D121" s="28" t="e">
        <f>IF(C121&lt;&gt;"",C121,D120)</f>
        <v>#N/A</v>
      </c>
      <c r="E121" s="29" t="s">
        <v>15</v>
      </c>
      <c r="F121" s="253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1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1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1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1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1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1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1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1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1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1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1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1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1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1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1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1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6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1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1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1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1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1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1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1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1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2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387"/>
      <c r="B122" s="390"/>
      <c r="C122" s="393"/>
      <c r="D122" s="28" t="e">
        <f>IF(C122&lt;&gt;"",C122,D121)</f>
        <v>#N/A</v>
      </c>
      <c r="E122" s="29" t="s">
        <v>16</v>
      </c>
      <c r="F122" s="253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1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1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1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1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1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1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1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1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1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1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1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1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1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1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1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1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6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1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1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1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1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1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1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1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1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2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88"/>
      <c r="B123" s="391"/>
      <c r="C123" s="394"/>
      <c r="D123" s="30" t="e">
        <f>IF(C123&lt;&gt;"",C123,D122)</f>
        <v>#N/A</v>
      </c>
      <c r="E123" s="31" t="s">
        <v>17</v>
      </c>
      <c r="F123" s="254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5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5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5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5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5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5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5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5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5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5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5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5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5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5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5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5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6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5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5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5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5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5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5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5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5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7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86">
        <v>24</v>
      </c>
      <c r="B124" s="389" t="e">
        <f>INDEX(Data!AL:AL,MATCH("W"&amp;A124,Data!A:A,0))</f>
        <v>#N/A</v>
      </c>
      <c r="C124" s="392" t="e">
        <f>INDEX(Data!AJ:AJ,MATCH("W"&amp;A124,Data!A:A,0))</f>
        <v>#N/A</v>
      </c>
      <c r="D124" s="26" t="e">
        <f>IF(C124&lt;&gt;"",C124,#REF!)</f>
        <v>#N/A</v>
      </c>
      <c r="E124" s="27" t="s">
        <v>13</v>
      </c>
      <c r="F124" s="267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49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49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49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49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49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49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49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49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49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49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49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49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49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49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49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49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68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49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49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49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49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49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49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49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49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0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thickBot="1" x14ac:dyDescent="0.3">
      <c r="A125" s="387"/>
      <c r="B125" s="390"/>
      <c r="C125" s="393"/>
      <c r="D125" s="28" t="e">
        <f>IF(C125&lt;&gt;"",C125,D124)</f>
        <v>#N/A</v>
      </c>
      <c r="E125" s="29" t="s">
        <v>14</v>
      </c>
      <c r="F125" s="253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1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1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1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1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1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1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1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1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1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1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1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1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1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1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1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1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6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1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1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1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1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1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1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1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1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2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87"/>
      <c r="B126" s="390"/>
      <c r="C126" s="393"/>
      <c r="D126" s="28" t="e">
        <f>IF(C126&lt;&gt;"",C126,D125)</f>
        <v>#N/A</v>
      </c>
      <c r="E126" s="29" t="s">
        <v>15</v>
      </c>
      <c r="F126" s="253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1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1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1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1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1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1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1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1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1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1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1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1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1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1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1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1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6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1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1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1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1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1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1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1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1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2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387"/>
      <c r="B127" s="390"/>
      <c r="C127" s="393"/>
      <c r="D127" s="28" t="e">
        <f>IF(C127&lt;&gt;"",C127,D126)</f>
        <v>#N/A</v>
      </c>
      <c r="E127" s="29" t="s">
        <v>16</v>
      </c>
      <c r="F127" s="253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1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1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1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1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1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1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1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1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1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1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1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1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1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1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1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1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6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1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1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1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1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1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1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1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1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2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88"/>
      <c r="B128" s="391"/>
      <c r="C128" s="394"/>
      <c r="D128" s="30" t="e">
        <f>IF(C128&lt;&gt;"",C128,D127)</f>
        <v>#N/A</v>
      </c>
      <c r="E128" s="31" t="s">
        <v>17</v>
      </c>
      <c r="F128" s="254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5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5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5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5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5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5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5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5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5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5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5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5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5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5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5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5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6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5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5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5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5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5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5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5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5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7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86">
        <v>25</v>
      </c>
      <c r="B129" s="389" t="e">
        <f>INDEX(Data!AL:AL,MATCH("W"&amp;A129,Data!A:A,0))</f>
        <v>#N/A</v>
      </c>
      <c r="C129" s="392" t="e">
        <f>INDEX(Data!AJ:AJ,MATCH("W"&amp;A129,Data!A:A,0))</f>
        <v>#N/A</v>
      </c>
      <c r="D129" s="26" t="e">
        <f>IF(C129&lt;&gt;"",C129,#REF!)</f>
        <v>#N/A</v>
      </c>
      <c r="E129" s="27" t="s">
        <v>13</v>
      </c>
      <c r="F129" s="267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49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49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49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49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49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49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49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49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49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49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49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49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49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49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49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49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68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49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49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49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49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49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49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49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49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0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thickBot="1" x14ac:dyDescent="0.3">
      <c r="A130" s="387"/>
      <c r="B130" s="390"/>
      <c r="C130" s="393"/>
      <c r="D130" s="28" t="e">
        <f>IF(C130&lt;&gt;"",C130,D129)</f>
        <v>#N/A</v>
      </c>
      <c r="E130" s="29" t="s">
        <v>14</v>
      </c>
      <c r="F130" s="253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1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1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1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1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1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1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1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1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1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1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1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1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1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1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1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1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6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1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1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1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1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1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1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1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1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2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87"/>
      <c r="B131" s="390"/>
      <c r="C131" s="393"/>
      <c r="D131" s="28" t="e">
        <f>IF(C131&lt;&gt;"",C131,D130)</f>
        <v>#N/A</v>
      </c>
      <c r="E131" s="29" t="s">
        <v>15</v>
      </c>
      <c r="F131" s="253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1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1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1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1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1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1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1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1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1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1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1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1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1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1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1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1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6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1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1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1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1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1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1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1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1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2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387"/>
      <c r="B132" s="390"/>
      <c r="C132" s="393"/>
      <c r="D132" s="28" t="e">
        <f>IF(C132&lt;&gt;"",C132,D131)</f>
        <v>#N/A</v>
      </c>
      <c r="E132" s="29" t="s">
        <v>16</v>
      </c>
      <c r="F132" s="253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1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1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1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1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1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1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1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1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1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1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1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1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1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1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1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1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6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1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1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1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1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1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1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1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1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2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88"/>
      <c r="B133" s="391"/>
      <c r="C133" s="394"/>
      <c r="D133" s="30" t="e">
        <f>IF(C133&lt;&gt;"",C133,D132)</f>
        <v>#N/A</v>
      </c>
      <c r="E133" s="31" t="s">
        <v>17</v>
      </c>
      <c r="F133" s="254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5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5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5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5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5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5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5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5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5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5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5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5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5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5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5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5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6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5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5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5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5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5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5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5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5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7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86">
        <v>26</v>
      </c>
      <c r="B134" s="389" t="e">
        <f>INDEX(Data!AL:AL,MATCH("W"&amp;A134,Data!A:A,0))</f>
        <v>#N/A</v>
      </c>
      <c r="C134" s="392" t="e">
        <f>INDEX(Data!AJ:AJ,MATCH("W"&amp;A134,Data!A:A,0))</f>
        <v>#N/A</v>
      </c>
      <c r="D134" s="26" t="e">
        <f>IF(C134&lt;&gt;"",C134,#REF!)</f>
        <v>#N/A</v>
      </c>
      <c r="E134" s="27" t="s">
        <v>13</v>
      </c>
      <c r="F134" s="267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49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49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49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49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49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49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49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49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49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49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49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49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49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49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49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49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68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49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49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49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49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49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49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49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49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0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thickBot="1" x14ac:dyDescent="0.3">
      <c r="A135" s="387"/>
      <c r="B135" s="390"/>
      <c r="C135" s="393"/>
      <c r="D135" s="28" t="e">
        <f>IF(C135&lt;&gt;"",C135,D134)</f>
        <v>#N/A</v>
      </c>
      <c r="E135" s="29" t="s">
        <v>14</v>
      </c>
      <c r="F135" s="253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1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1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1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1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1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1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1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1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1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1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1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1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1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1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1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1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6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1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1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1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1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1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1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1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1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2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87"/>
      <c r="B136" s="390"/>
      <c r="C136" s="393"/>
      <c r="D136" s="28" t="e">
        <f>IF(C136&lt;&gt;"",C136,D135)</f>
        <v>#N/A</v>
      </c>
      <c r="E136" s="29" t="s">
        <v>15</v>
      </c>
      <c r="F136" s="253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1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1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1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1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1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1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1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1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1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1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1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1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1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1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1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1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6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1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1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1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1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1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1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1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1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2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387"/>
      <c r="B137" s="390"/>
      <c r="C137" s="393"/>
      <c r="D137" s="28" t="e">
        <f>IF(C137&lt;&gt;"",C137,D136)</f>
        <v>#N/A</v>
      </c>
      <c r="E137" s="29" t="s">
        <v>16</v>
      </c>
      <c r="F137" s="253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1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1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1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1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1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1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1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1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1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1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1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1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1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1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1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1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6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1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1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1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1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1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1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1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1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2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88"/>
      <c r="B138" s="391"/>
      <c r="C138" s="394"/>
      <c r="D138" s="30" t="e">
        <f>IF(C138&lt;&gt;"",C138,D137)</f>
        <v>#N/A</v>
      </c>
      <c r="E138" s="31" t="s">
        <v>17</v>
      </c>
      <c r="F138" s="254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5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5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5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5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5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5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5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5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5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5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5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5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5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5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5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5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6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5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5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5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5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5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5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5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5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7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86">
        <v>27</v>
      </c>
      <c r="B139" s="389" t="e">
        <f>INDEX(Data!AL:AL,MATCH("W"&amp;A139,Data!A:A,0))</f>
        <v>#N/A</v>
      </c>
      <c r="C139" s="392" t="e">
        <f>INDEX(Data!AJ:AJ,MATCH("W"&amp;A139,Data!A:A,0))</f>
        <v>#N/A</v>
      </c>
      <c r="D139" s="26" t="e">
        <f>IF(C139&lt;&gt;"",C139,#REF!)</f>
        <v>#N/A</v>
      </c>
      <c r="E139" s="27" t="s">
        <v>13</v>
      </c>
      <c r="F139" s="267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49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49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49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49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49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49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49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49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49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49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49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49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49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49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49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49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68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49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49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49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49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49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49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49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49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0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thickBot="1" x14ac:dyDescent="0.3">
      <c r="A140" s="387"/>
      <c r="B140" s="390"/>
      <c r="C140" s="393"/>
      <c r="D140" s="28" t="e">
        <f>IF(C140&lt;&gt;"",C140,D139)</f>
        <v>#N/A</v>
      </c>
      <c r="E140" s="29" t="s">
        <v>14</v>
      </c>
      <c r="F140" s="253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1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1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1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1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1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1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1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1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1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1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1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1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1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1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1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1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6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1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1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1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1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1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1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1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1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2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87"/>
      <c r="B141" s="390"/>
      <c r="C141" s="393"/>
      <c r="D141" s="28" t="e">
        <f>IF(C141&lt;&gt;"",C141,D140)</f>
        <v>#N/A</v>
      </c>
      <c r="E141" s="29" t="s">
        <v>15</v>
      </c>
      <c r="F141" s="253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1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1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1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1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1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1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1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1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1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1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1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1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1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1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1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1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6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1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1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1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1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1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1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1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1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2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387"/>
      <c r="B142" s="390"/>
      <c r="C142" s="393"/>
      <c r="D142" s="28" t="e">
        <f>IF(C142&lt;&gt;"",C142,D141)</f>
        <v>#N/A</v>
      </c>
      <c r="E142" s="29" t="s">
        <v>16</v>
      </c>
      <c r="F142" s="253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1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1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1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1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1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1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1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1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1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1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1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1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1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1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1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1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6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1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1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1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1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1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1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1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1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2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88"/>
      <c r="B143" s="391"/>
      <c r="C143" s="394"/>
      <c r="D143" s="30" t="e">
        <f>IF(C143&lt;&gt;"",C143,D142)</f>
        <v>#N/A</v>
      </c>
      <c r="E143" s="31" t="s">
        <v>17</v>
      </c>
      <c r="F143" s="254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5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5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5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5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5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5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5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5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5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5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5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5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5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5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5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5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6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5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5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5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5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5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5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5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5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7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86">
        <v>28</v>
      </c>
      <c r="B144" s="389" t="e">
        <f>INDEX(Data!AL:AL,MATCH("W"&amp;A144,Data!A:A,0))</f>
        <v>#N/A</v>
      </c>
      <c r="C144" s="392" t="e">
        <f>INDEX(Data!AJ:AJ,MATCH("W"&amp;A144,Data!A:A,0))</f>
        <v>#N/A</v>
      </c>
      <c r="D144" s="26" t="e">
        <f>IF(C144&lt;&gt;"",C144,#REF!)</f>
        <v>#N/A</v>
      </c>
      <c r="E144" s="27" t="s">
        <v>13</v>
      </c>
      <c r="F144" s="267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49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49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49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49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49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49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49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49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49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49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49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49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49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49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49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49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68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49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49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49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49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49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49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49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49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0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thickBot="1" x14ac:dyDescent="0.3">
      <c r="A145" s="387"/>
      <c r="B145" s="390"/>
      <c r="C145" s="393"/>
      <c r="D145" s="28" t="e">
        <f>IF(C145&lt;&gt;"",C145,D144)</f>
        <v>#N/A</v>
      </c>
      <c r="E145" s="29" t="s">
        <v>14</v>
      </c>
      <c r="F145" s="253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1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1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1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1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1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1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1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1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1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1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1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1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1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1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1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1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6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1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1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1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1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1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1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1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1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2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87"/>
      <c r="B146" s="390"/>
      <c r="C146" s="393"/>
      <c r="D146" s="28" t="e">
        <f>IF(C146&lt;&gt;"",C146,D145)</f>
        <v>#N/A</v>
      </c>
      <c r="E146" s="29" t="s">
        <v>15</v>
      </c>
      <c r="F146" s="253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1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1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1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1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1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1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1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1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1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1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1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1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1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1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1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1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6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1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1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1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1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1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1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1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1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2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387"/>
      <c r="B147" s="390"/>
      <c r="C147" s="393"/>
      <c r="D147" s="28" t="e">
        <f>IF(C147&lt;&gt;"",C147,D146)</f>
        <v>#N/A</v>
      </c>
      <c r="E147" s="29" t="s">
        <v>16</v>
      </c>
      <c r="F147" s="253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1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1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1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1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1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1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1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1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1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1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1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1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1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1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1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1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6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1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1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1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1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1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1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1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1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2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88"/>
      <c r="B148" s="391"/>
      <c r="C148" s="394"/>
      <c r="D148" s="30" t="e">
        <f>IF(C148&lt;&gt;"",C148,D147)</f>
        <v>#N/A</v>
      </c>
      <c r="E148" s="31" t="s">
        <v>17</v>
      </c>
      <c r="F148" s="254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5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5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5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5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5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5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5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5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5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5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5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5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5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5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5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5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6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5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5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5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5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5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5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5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5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7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86">
        <v>29</v>
      </c>
      <c r="B149" s="389" t="e">
        <f>INDEX(Data!AL:AL,MATCH("W"&amp;A149,Data!A:A,0))</f>
        <v>#N/A</v>
      </c>
      <c r="C149" s="392" t="e">
        <f>INDEX(Data!AJ:AJ,MATCH("W"&amp;A149,Data!A:A,0))</f>
        <v>#N/A</v>
      </c>
      <c r="D149" s="26" t="e">
        <f>IF(C149&lt;&gt;"",C149,#REF!)</f>
        <v>#N/A</v>
      </c>
      <c r="E149" s="27" t="s">
        <v>13</v>
      </c>
      <c r="F149" s="267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49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49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49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49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49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49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49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49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49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49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49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49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49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49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49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49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68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49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49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49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49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49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49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49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49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0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thickBot="1" x14ac:dyDescent="0.3">
      <c r="A150" s="387"/>
      <c r="B150" s="390"/>
      <c r="C150" s="393"/>
      <c r="D150" s="28" t="e">
        <f>IF(C150&lt;&gt;"",C150,D149)</f>
        <v>#N/A</v>
      </c>
      <c r="E150" s="29" t="s">
        <v>14</v>
      </c>
      <c r="F150" s="253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1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1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1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1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1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1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1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1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1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1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1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1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1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1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1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1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6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1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1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1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1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1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1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1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1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2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87"/>
      <c r="B151" s="390"/>
      <c r="C151" s="393"/>
      <c r="D151" s="28" t="e">
        <f>IF(C151&lt;&gt;"",C151,D150)</f>
        <v>#N/A</v>
      </c>
      <c r="E151" s="29" t="s">
        <v>15</v>
      </c>
      <c r="F151" s="253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1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1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1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1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1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1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1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1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1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1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1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1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1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1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1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1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6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1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1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1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1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1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1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1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1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2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387"/>
      <c r="B152" s="390"/>
      <c r="C152" s="393"/>
      <c r="D152" s="28" t="e">
        <f>IF(C152&lt;&gt;"",C152,D151)</f>
        <v>#N/A</v>
      </c>
      <c r="E152" s="29" t="s">
        <v>16</v>
      </c>
      <c r="F152" s="253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1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1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1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1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1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1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1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1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1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1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1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1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1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1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1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1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6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1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1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1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1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1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1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1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1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2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88"/>
      <c r="B153" s="391"/>
      <c r="C153" s="394"/>
      <c r="D153" s="30" t="e">
        <f>IF(C153&lt;&gt;"",C153,D152)</f>
        <v>#N/A</v>
      </c>
      <c r="E153" s="31" t="s">
        <v>17</v>
      </c>
      <c r="F153" s="254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5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5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5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5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5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5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5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5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5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5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5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5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5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5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5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5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6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5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5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5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5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5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5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5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5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7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86">
        <v>30</v>
      </c>
      <c r="B154" s="389" t="e">
        <f>INDEX(Data!AL:AL,MATCH("W"&amp;A154,Data!A:A,0))</f>
        <v>#N/A</v>
      </c>
      <c r="C154" s="392" t="e">
        <f>INDEX(Data!AJ:AJ,MATCH("W"&amp;A154,Data!A:A,0))</f>
        <v>#N/A</v>
      </c>
      <c r="D154" s="26" t="e">
        <f>IF(C154&lt;&gt;"",C154,#REF!)</f>
        <v>#N/A</v>
      </c>
      <c r="E154" s="27" t="s">
        <v>13</v>
      </c>
      <c r="F154" s="267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49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49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49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49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49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49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49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49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49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49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49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49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49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49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49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49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68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49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49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49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49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49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49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49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49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0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thickBot="1" x14ac:dyDescent="0.3">
      <c r="A155" s="387"/>
      <c r="B155" s="390"/>
      <c r="C155" s="393"/>
      <c r="D155" s="28" t="e">
        <f>IF(C155&lt;&gt;"",C155,D154)</f>
        <v>#N/A</v>
      </c>
      <c r="E155" s="29" t="s">
        <v>14</v>
      </c>
      <c r="F155" s="253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1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1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1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1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1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1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1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1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1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1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1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1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1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1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1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1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6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1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1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1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1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1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1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1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1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2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87"/>
      <c r="B156" s="390"/>
      <c r="C156" s="393"/>
      <c r="D156" s="28" t="e">
        <f>IF(C156&lt;&gt;"",C156,D155)</f>
        <v>#N/A</v>
      </c>
      <c r="E156" s="29" t="s">
        <v>15</v>
      </c>
      <c r="F156" s="253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1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1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1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1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1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1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1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1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1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1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1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1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1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1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1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1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6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1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1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1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1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1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1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1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1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2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387"/>
      <c r="B157" s="390"/>
      <c r="C157" s="393"/>
      <c r="D157" s="28" t="e">
        <f>IF(C157&lt;&gt;"",C157,D156)</f>
        <v>#N/A</v>
      </c>
      <c r="E157" s="29" t="s">
        <v>16</v>
      </c>
      <c r="F157" s="253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1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1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1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1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1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1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1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1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1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1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1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1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1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1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1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1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6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1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1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1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1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1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1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1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1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2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88"/>
      <c r="B158" s="391"/>
      <c r="C158" s="394"/>
      <c r="D158" s="30" t="e">
        <f>IF(C158&lt;&gt;"",C158,D157)</f>
        <v>#N/A</v>
      </c>
      <c r="E158" s="31" t="s">
        <v>17</v>
      </c>
      <c r="F158" s="254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5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5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5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5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5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5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5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5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5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5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5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5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5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5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5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5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6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5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5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5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5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5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5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5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5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7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86">
        <v>31</v>
      </c>
      <c r="B159" s="389" t="e">
        <f>INDEX(Data!AL:AL,MATCH("W"&amp;A159,Data!A:A,0))</f>
        <v>#N/A</v>
      </c>
      <c r="C159" s="392" t="e">
        <f>INDEX(Data!AJ:AJ,MATCH("W"&amp;A159,Data!A:A,0))</f>
        <v>#N/A</v>
      </c>
      <c r="D159" s="26" t="e">
        <f>IF(C159&lt;&gt;"",C159,#REF!)</f>
        <v>#N/A</v>
      </c>
      <c r="E159" s="27" t="s">
        <v>13</v>
      </c>
      <c r="F159" s="267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49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49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49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49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49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49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49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49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49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49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49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49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49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49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49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49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68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49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49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49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49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49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49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49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49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0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thickBot="1" x14ac:dyDescent="0.3">
      <c r="A160" s="387"/>
      <c r="B160" s="390"/>
      <c r="C160" s="393"/>
      <c r="D160" s="28" t="e">
        <f>IF(C160&lt;&gt;"",C160,D159)</f>
        <v>#N/A</v>
      </c>
      <c r="E160" s="29" t="s">
        <v>14</v>
      </c>
      <c r="F160" s="253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1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1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1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1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1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1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1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1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1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1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1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1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1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1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1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1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6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1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1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1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1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1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1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1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1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2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87"/>
      <c r="B161" s="390"/>
      <c r="C161" s="393"/>
      <c r="D161" s="28" t="e">
        <f>IF(C161&lt;&gt;"",C161,D160)</f>
        <v>#N/A</v>
      </c>
      <c r="E161" s="29" t="s">
        <v>15</v>
      </c>
      <c r="F161" s="253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1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1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1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1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1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1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1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1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1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1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1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1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1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1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1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1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6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1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1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1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1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1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1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1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1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2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387"/>
      <c r="B162" s="390"/>
      <c r="C162" s="393"/>
      <c r="D162" s="28" t="e">
        <f>IF(C162&lt;&gt;"",C162,D161)</f>
        <v>#N/A</v>
      </c>
      <c r="E162" s="29" t="s">
        <v>16</v>
      </c>
      <c r="F162" s="253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1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1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1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1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1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1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1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1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1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1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1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1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1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1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1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1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6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1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1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1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1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1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1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1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1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2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88"/>
      <c r="B163" s="391"/>
      <c r="C163" s="394"/>
      <c r="D163" s="30" t="e">
        <f>IF(C163&lt;&gt;"",C163,D162)</f>
        <v>#N/A</v>
      </c>
      <c r="E163" s="31" t="s">
        <v>17</v>
      </c>
      <c r="F163" s="254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5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5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5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5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5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5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5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5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5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5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5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5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5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5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5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5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6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5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5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5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5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5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5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5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5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7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86">
        <v>32</v>
      </c>
      <c r="B164" s="389" t="e">
        <f>INDEX(Data!AL:AL,MATCH("W"&amp;A164,Data!A:A,0))</f>
        <v>#N/A</v>
      </c>
      <c r="C164" s="392" t="e">
        <f>INDEX(Data!AJ:AJ,MATCH("W"&amp;A164,Data!A:A,0))</f>
        <v>#N/A</v>
      </c>
      <c r="D164" s="26" t="e">
        <f>IF(C164&lt;&gt;"",C164,#REF!)</f>
        <v>#N/A</v>
      </c>
      <c r="E164" s="27" t="s">
        <v>13</v>
      </c>
      <c r="F164" s="267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49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49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49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49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49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49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49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49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49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49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49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49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49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49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49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49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68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49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49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49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49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49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49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49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49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0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thickBot="1" x14ac:dyDescent="0.3">
      <c r="A165" s="387"/>
      <c r="B165" s="390"/>
      <c r="C165" s="393"/>
      <c r="D165" s="28" t="e">
        <f>IF(C165&lt;&gt;"",C165,D164)</f>
        <v>#N/A</v>
      </c>
      <c r="E165" s="29" t="s">
        <v>14</v>
      </c>
      <c r="F165" s="253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1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1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1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1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1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1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1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1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1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1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1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1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1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1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1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1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6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1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1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1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1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1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1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1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1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2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87"/>
      <c r="B166" s="390"/>
      <c r="C166" s="393"/>
      <c r="D166" s="28" t="e">
        <f>IF(C166&lt;&gt;"",C166,D165)</f>
        <v>#N/A</v>
      </c>
      <c r="E166" s="29" t="s">
        <v>15</v>
      </c>
      <c r="F166" s="253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1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1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1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1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1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1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1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1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1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1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1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1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1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1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1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1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6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1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1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1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1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1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1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1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1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2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387"/>
      <c r="B167" s="390"/>
      <c r="C167" s="393"/>
      <c r="D167" s="28" t="e">
        <f>IF(C167&lt;&gt;"",C167,D166)</f>
        <v>#N/A</v>
      </c>
      <c r="E167" s="29" t="s">
        <v>16</v>
      </c>
      <c r="F167" s="253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1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1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1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1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1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1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1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1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1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1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1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1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1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1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1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1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6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1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1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1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1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1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1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1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1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2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88"/>
      <c r="B168" s="391"/>
      <c r="C168" s="394"/>
      <c r="D168" s="30" t="e">
        <f>IF(C168&lt;&gt;"",C168,D167)</f>
        <v>#N/A</v>
      </c>
      <c r="E168" s="31" t="s">
        <v>17</v>
      </c>
      <c r="F168" s="254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5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5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5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5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5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5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5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5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5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5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5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5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5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5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5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5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6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5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5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5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5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5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5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5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5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7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86">
        <v>33</v>
      </c>
      <c r="B169" s="389" t="e">
        <f>INDEX(Data!AL:AL,MATCH("W"&amp;A169,Data!A:A,0))</f>
        <v>#N/A</v>
      </c>
      <c r="C169" s="392" t="e">
        <f>INDEX(Data!AJ:AJ,MATCH("W"&amp;A169,Data!A:A,0))</f>
        <v>#N/A</v>
      </c>
      <c r="D169" s="26" t="e">
        <f>IF(C169&lt;&gt;"",C169,#REF!)</f>
        <v>#N/A</v>
      </c>
      <c r="E169" s="27" t="s">
        <v>13</v>
      </c>
      <c r="F169" s="267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49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49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49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49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49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49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49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49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49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49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49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49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49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49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49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49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68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49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49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49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49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49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49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49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49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0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thickBot="1" x14ac:dyDescent="0.3">
      <c r="A170" s="387"/>
      <c r="B170" s="390"/>
      <c r="C170" s="393"/>
      <c r="D170" s="28" t="e">
        <f>IF(C170&lt;&gt;"",C170,D169)</f>
        <v>#N/A</v>
      </c>
      <c r="E170" s="29" t="s">
        <v>14</v>
      </c>
      <c r="F170" s="253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1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1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1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1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1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1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1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1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1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1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1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1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1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1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1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1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6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1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1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1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1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1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1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1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1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2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87"/>
      <c r="B171" s="390"/>
      <c r="C171" s="393"/>
      <c r="D171" s="28" t="e">
        <f>IF(C171&lt;&gt;"",C171,D170)</f>
        <v>#N/A</v>
      </c>
      <c r="E171" s="29" t="s">
        <v>15</v>
      </c>
      <c r="F171" s="253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1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1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1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1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1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1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1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1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1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1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1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1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1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1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1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1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6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1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1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1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1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1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1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1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1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2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387"/>
      <c r="B172" s="390"/>
      <c r="C172" s="393"/>
      <c r="D172" s="28" t="e">
        <f>IF(C172&lt;&gt;"",C172,D171)</f>
        <v>#N/A</v>
      </c>
      <c r="E172" s="29" t="s">
        <v>16</v>
      </c>
      <c r="F172" s="253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1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1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1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1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1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1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1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1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1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1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1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1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1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1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1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1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6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1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1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1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1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1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1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1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1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2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88"/>
      <c r="B173" s="391"/>
      <c r="C173" s="394"/>
      <c r="D173" s="30" t="e">
        <f>IF(C173&lt;&gt;"",C173,D172)</f>
        <v>#N/A</v>
      </c>
      <c r="E173" s="31" t="s">
        <v>17</v>
      </c>
      <c r="F173" s="254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5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5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5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5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5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5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5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5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5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5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5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5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5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5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5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5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6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5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5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5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5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5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5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5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5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7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86">
        <v>34</v>
      </c>
      <c r="B174" s="389" t="e">
        <f>INDEX(Data!AL:AL,MATCH("W"&amp;A174,Data!A:A,0))</f>
        <v>#N/A</v>
      </c>
      <c r="C174" s="392" t="e">
        <f>INDEX(Data!AJ:AJ,MATCH("W"&amp;A174,Data!A:A,0))</f>
        <v>#N/A</v>
      </c>
      <c r="D174" s="26" t="e">
        <f>IF(C174&lt;&gt;"",C174,#REF!)</f>
        <v>#N/A</v>
      </c>
      <c r="E174" s="27" t="s">
        <v>13</v>
      </c>
      <c r="F174" s="267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49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49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49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49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49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49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49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49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49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49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49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49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49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49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49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49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68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49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49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49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49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49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49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49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49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0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thickBot="1" x14ac:dyDescent="0.3">
      <c r="A175" s="387"/>
      <c r="B175" s="390"/>
      <c r="C175" s="393"/>
      <c r="D175" s="28" t="e">
        <f>IF(C175&lt;&gt;"",C175,D174)</f>
        <v>#N/A</v>
      </c>
      <c r="E175" s="29" t="s">
        <v>14</v>
      </c>
      <c r="F175" s="253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1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1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1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1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1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1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1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1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1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1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1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1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1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1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1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1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6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1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1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1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1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1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1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1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1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2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87"/>
      <c r="B176" s="390"/>
      <c r="C176" s="393"/>
      <c r="D176" s="28" t="e">
        <f>IF(C176&lt;&gt;"",C176,D175)</f>
        <v>#N/A</v>
      </c>
      <c r="E176" s="29" t="s">
        <v>15</v>
      </c>
      <c r="F176" s="253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1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1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1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1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1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1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1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1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1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1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1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1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1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1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1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1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6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1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1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1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1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1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1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1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1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2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387"/>
      <c r="B177" s="390"/>
      <c r="C177" s="393"/>
      <c r="D177" s="28" t="e">
        <f>IF(C177&lt;&gt;"",C177,D176)</f>
        <v>#N/A</v>
      </c>
      <c r="E177" s="29" t="s">
        <v>16</v>
      </c>
      <c r="F177" s="253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1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1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1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1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1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1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1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1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1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1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1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1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1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1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1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1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6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1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1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1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1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1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1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1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1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2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88"/>
      <c r="B178" s="391"/>
      <c r="C178" s="394"/>
      <c r="D178" s="30" t="e">
        <f>IF(C178&lt;&gt;"",C178,D177)</f>
        <v>#N/A</v>
      </c>
      <c r="E178" s="31" t="s">
        <v>17</v>
      </c>
      <c r="F178" s="254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5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5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5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5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5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5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5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5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5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5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5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5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5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5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5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5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6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5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5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5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5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5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5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5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5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7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86">
        <v>35</v>
      </c>
      <c r="B179" s="389" t="e">
        <f>INDEX(Data!AL:AL,MATCH("W"&amp;A179,Data!A:A,0))</f>
        <v>#N/A</v>
      </c>
      <c r="C179" s="392" t="e">
        <f>INDEX(Data!AJ:AJ,MATCH("W"&amp;A179,Data!A:A,0))</f>
        <v>#N/A</v>
      </c>
      <c r="D179" s="26" t="e">
        <f>IF(C179&lt;&gt;"",C179,#REF!)</f>
        <v>#N/A</v>
      </c>
      <c r="E179" s="27" t="s">
        <v>13</v>
      </c>
      <c r="F179" s="267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49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49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49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49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49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49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49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49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49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49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49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49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49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49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49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49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68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49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49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49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49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49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49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49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49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0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thickBot="1" x14ac:dyDescent="0.3">
      <c r="A180" s="387"/>
      <c r="B180" s="390"/>
      <c r="C180" s="393"/>
      <c r="D180" s="28" t="e">
        <f>IF(C180&lt;&gt;"",C180,D179)</f>
        <v>#N/A</v>
      </c>
      <c r="E180" s="29" t="s">
        <v>14</v>
      </c>
      <c r="F180" s="253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1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1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1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1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1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1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1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1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1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1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1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1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1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1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1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1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6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1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1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1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1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1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1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1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1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2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87"/>
      <c r="B181" s="390"/>
      <c r="C181" s="393"/>
      <c r="D181" s="28" t="e">
        <f>IF(C181&lt;&gt;"",C181,D180)</f>
        <v>#N/A</v>
      </c>
      <c r="E181" s="29" t="s">
        <v>15</v>
      </c>
      <c r="F181" s="253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1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1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1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1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1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1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1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1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1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1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1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1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1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1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1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1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6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1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1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1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1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1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1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1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1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2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387"/>
      <c r="B182" s="390"/>
      <c r="C182" s="393"/>
      <c r="D182" s="28" t="e">
        <f>IF(C182&lt;&gt;"",C182,D181)</f>
        <v>#N/A</v>
      </c>
      <c r="E182" s="29" t="s">
        <v>16</v>
      </c>
      <c r="F182" s="253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1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1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1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1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1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1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1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1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1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1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1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1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1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1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1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1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6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1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1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1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1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1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1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1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1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2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88"/>
      <c r="B183" s="391"/>
      <c r="C183" s="394"/>
      <c r="D183" s="30" t="e">
        <f>IF(C183&lt;&gt;"",C183,D182)</f>
        <v>#N/A</v>
      </c>
      <c r="E183" s="31" t="s">
        <v>17</v>
      </c>
      <c r="F183" s="254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5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5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5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5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5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5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5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5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5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5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5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5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5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5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5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5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6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5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5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5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5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5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5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5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5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7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86">
        <v>36</v>
      </c>
      <c r="B184" s="389" t="e">
        <f>INDEX(Data!AL:AL,MATCH("W"&amp;A184,Data!A:A,0))</f>
        <v>#N/A</v>
      </c>
      <c r="C184" s="392" t="e">
        <f>INDEX(Data!AJ:AJ,MATCH("W"&amp;A184,Data!A:A,0))</f>
        <v>#N/A</v>
      </c>
      <c r="D184" s="26" t="e">
        <f>IF(C184&lt;&gt;"",C184,#REF!)</f>
        <v>#N/A</v>
      </c>
      <c r="E184" s="27" t="s">
        <v>13</v>
      </c>
      <c r="F184" s="267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49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49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49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49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49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49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49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49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49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49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49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49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49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49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49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49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68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49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49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49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49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49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49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49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49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0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thickBot="1" x14ac:dyDescent="0.3">
      <c r="A185" s="387"/>
      <c r="B185" s="390"/>
      <c r="C185" s="393"/>
      <c r="D185" s="28" t="e">
        <f>IF(C185&lt;&gt;"",C185,D184)</f>
        <v>#N/A</v>
      </c>
      <c r="E185" s="29" t="s">
        <v>14</v>
      </c>
      <c r="F185" s="253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1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1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1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1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1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1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1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1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1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1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1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1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1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1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1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1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6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1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1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1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1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1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1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1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1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2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87"/>
      <c r="B186" s="390"/>
      <c r="C186" s="393"/>
      <c r="D186" s="28" t="e">
        <f>IF(C186&lt;&gt;"",C186,D185)</f>
        <v>#N/A</v>
      </c>
      <c r="E186" s="29" t="s">
        <v>15</v>
      </c>
      <c r="F186" s="253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1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1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1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1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1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1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1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1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1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1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1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1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1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1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1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1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6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1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1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1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1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1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1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1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1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2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387"/>
      <c r="B187" s="390"/>
      <c r="C187" s="393"/>
      <c r="D187" s="28" t="e">
        <f>IF(C187&lt;&gt;"",C187,D186)</f>
        <v>#N/A</v>
      </c>
      <c r="E187" s="29" t="s">
        <v>16</v>
      </c>
      <c r="F187" s="253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1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1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1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1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1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1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1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1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1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1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1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1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1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1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1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1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6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1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1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1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1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1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1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1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1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2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88"/>
      <c r="B188" s="391"/>
      <c r="C188" s="394"/>
      <c r="D188" s="30" t="e">
        <f>IF(C188&lt;&gt;"",C188,D187)</f>
        <v>#N/A</v>
      </c>
      <c r="E188" s="31" t="s">
        <v>17</v>
      </c>
      <c r="F188" s="254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5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5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5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5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5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5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5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5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5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5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5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5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5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5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5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5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6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5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5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5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5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5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5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5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5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7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86">
        <v>37</v>
      </c>
      <c r="B189" s="389" t="e">
        <f>INDEX(Data!AL:AL,MATCH("W"&amp;A189,Data!A:A,0))</f>
        <v>#N/A</v>
      </c>
      <c r="C189" s="392" t="e">
        <f>INDEX(Data!AJ:AJ,MATCH("W"&amp;A189,Data!A:A,0))</f>
        <v>#N/A</v>
      </c>
      <c r="D189" s="26" t="e">
        <f>IF(C189&lt;&gt;"",C189,#REF!)</f>
        <v>#N/A</v>
      </c>
      <c r="E189" s="27" t="s">
        <v>13</v>
      </c>
      <c r="F189" s="267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49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49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49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49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49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49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49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49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49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49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49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49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49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49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49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49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68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49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49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49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49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49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49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49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49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0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thickBot="1" x14ac:dyDescent="0.3">
      <c r="A190" s="387"/>
      <c r="B190" s="390"/>
      <c r="C190" s="393"/>
      <c r="D190" s="28" t="e">
        <f>IF(C190&lt;&gt;"",C190,D189)</f>
        <v>#N/A</v>
      </c>
      <c r="E190" s="29" t="s">
        <v>14</v>
      </c>
      <c r="F190" s="253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1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1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1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1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1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1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1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1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1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1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1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1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1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1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1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1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6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1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1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1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1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1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1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1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1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2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87"/>
      <c r="B191" s="390"/>
      <c r="C191" s="393"/>
      <c r="D191" s="28" t="e">
        <f>IF(C191&lt;&gt;"",C191,D190)</f>
        <v>#N/A</v>
      </c>
      <c r="E191" s="29" t="s">
        <v>15</v>
      </c>
      <c r="F191" s="253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1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1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1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1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1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1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1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1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1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1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1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1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1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1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1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1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6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1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1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1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1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1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1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1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1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2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387"/>
      <c r="B192" s="390"/>
      <c r="C192" s="393"/>
      <c r="D192" s="28" t="e">
        <f>IF(C192&lt;&gt;"",C192,D191)</f>
        <v>#N/A</v>
      </c>
      <c r="E192" s="29" t="s">
        <v>16</v>
      </c>
      <c r="F192" s="253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1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1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1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1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1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1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1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1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1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1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1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1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1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1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1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1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6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1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1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1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1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1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1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1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1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2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88"/>
      <c r="B193" s="391"/>
      <c r="C193" s="394"/>
      <c r="D193" s="30" t="e">
        <f>IF(C193&lt;&gt;"",C193,D192)</f>
        <v>#N/A</v>
      </c>
      <c r="E193" s="31" t="s">
        <v>17</v>
      </c>
      <c r="F193" s="254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5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5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5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5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5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5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5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5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5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5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5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5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5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5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5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5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6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5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5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5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5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5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5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5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5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7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86">
        <v>38</v>
      </c>
      <c r="B194" s="389" t="e">
        <f>INDEX(Data!AL:AL,MATCH("W"&amp;A194,Data!A:A,0))</f>
        <v>#N/A</v>
      </c>
      <c r="C194" s="392" t="e">
        <f>INDEX(Data!AJ:AJ,MATCH("W"&amp;A194,Data!A:A,0))</f>
        <v>#N/A</v>
      </c>
      <c r="D194" s="26" t="e">
        <f>IF(C194&lt;&gt;"",C194,#REF!)</f>
        <v>#N/A</v>
      </c>
      <c r="E194" s="27" t="s">
        <v>13</v>
      </c>
      <c r="F194" s="267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49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49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49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49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49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49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49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49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49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49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49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49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49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49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49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49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68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49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49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49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49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49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49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49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49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0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thickBot="1" x14ac:dyDescent="0.3">
      <c r="A195" s="387"/>
      <c r="B195" s="390"/>
      <c r="C195" s="393"/>
      <c r="D195" s="28" t="e">
        <f>IF(C195&lt;&gt;"",C195,D194)</f>
        <v>#N/A</v>
      </c>
      <c r="E195" s="29" t="s">
        <v>14</v>
      </c>
      <c r="F195" s="253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1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1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1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1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1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1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1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1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1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1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1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1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1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1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1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1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6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1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1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1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1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1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1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1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1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2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87"/>
      <c r="B196" s="390"/>
      <c r="C196" s="393"/>
      <c r="D196" s="28" t="e">
        <f>IF(C196&lt;&gt;"",C196,D195)</f>
        <v>#N/A</v>
      </c>
      <c r="E196" s="29" t="s">
        <v>15</v>
      </c>
      <c r="F196" s="253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1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1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1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1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1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1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1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1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1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1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1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1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1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1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1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1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6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1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1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1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1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1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1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1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1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2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387"/>
      <c r="B197" s="390"/>
      <c r="C197" s="393"/>
      <c r="D197" s="28" t="e">
        <f>IF(C197&lt;&gt;"",C197,D196)</f>
        <v>#N/A</v>
      </c>
      <c r="E197" s="29" t="s">
        <v>16</v>
      </c>
      <c r="F197" s="253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1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1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1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1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1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1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1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1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1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1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1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1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1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1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1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1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6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1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1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1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1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1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1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1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1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2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88"/>
      <c r="B198" s="391"/>
      <c r="C198" s="394"/>
      <c r="D198" s="30" t="e">
        <f>IF(C198&lt;&gt;"",C198,D197)</f>
        <v>#N/A</v>
      </c>
      <c r="E198" s="31" t="s">
        <v>17</v>
      </c>
      <c r="F198" s="254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5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5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5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5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5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5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5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5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5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5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5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5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5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5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5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5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6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5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5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5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5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5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5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5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5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7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86">
        <v>39</v>
      </c>
      <c r="B199" s="389" t="e">
        <f>INDEX(Data!AL:AL,MATCH("W"&amp;A199,Data!A:A,0))</f>
        <v>#N/A</v>
      </c>
      <c r="C199" s="392" t="e">
        <f>INDEX(Data!AJ:AJ,MATCH("W"&amp;A199,Data!A:A,0))</f>
        <v>#N/A</v>
      </c>
      <c r="D199" s="26" t="e">
        <f>IF(C199&lt;&gt;"",C199,#REF!)</f>
        <v>#N/A</v>
      </c>
      <c r="E199" s="27" t="s">
        <v>13</v>
      </c>
      <c r="F199" s="267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49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49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49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49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49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49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49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49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49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49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49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49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49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49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49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49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68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49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49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49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49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49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49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49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49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0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thickBot="1" x14ac:dyDescent="0.3">
      <c r="A200" s="387"/>
      <c r="B200" s="390"/>
      <c r="C200" s="393"/>
      <c r="D200" s="28" t="e">
        <f>IF(C200&lt;&gt;"",C200,D199)</f>
        <v>#N/A</v>
      </c>
      <c r="E200" s="29" t="s">
        <v>14</v>
      </c>
      <c r="F200" s="253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1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1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1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1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1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1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1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1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1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1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1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1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1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1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1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1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6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1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1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1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1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1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1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1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1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2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87"/>
      <c r="B201" s="390"/>
      <c r="C201" s="393"/>
      <c r="D201" s="28" t="e">
        <f>IF(C201&lt;&gt;"",C201,D200)</f>
        <v>#N/A</v>
      </c>
      <c r="E201" s="29" t="s">
        <v>15</v>
      </c>
      <c r="F201" s="253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1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1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1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1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1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1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1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1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1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1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1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1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1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1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1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1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6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1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1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1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1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1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1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1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1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2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387"/>
      <c r="B202" s="390"/>
      <c r="C202" s="393"/>
      <c r="D202" s="28" t="e">
        <f>IF(C202&lt;&gt;"",C202,D201)</f>
        <v>#N/A</v>
      </c>
      <c r="E202" s="29" t="s">
        <v>16</v>
      </c>
      <c r="F202" s="253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1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1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1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1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1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1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1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1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1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1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1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1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1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1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1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1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6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1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1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1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1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1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1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1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1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2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88"/>
      <c r="B203" s="391"/>
      <c r="C203" s="394"/>
      <c r="D203" s="30" t="e">
        <f>IF(C203&lt;&gt;"",C203,D202)</f>
        <v>#N/A</v>
      </c>
      <c r="E203" s="31" t="s">
        <v>17</v>
      </c>
      <c r="F203" s="254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5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5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5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5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5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5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5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5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5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5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5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5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5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5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5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5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6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5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5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5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5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5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5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5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5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7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86">
        <v>40</v>
      </c>
      <c r="B204" s="389" t="e">
        <f>INDEX(Data!AL:AL,MATCH("W"&amp;A204,Data!A:A,0))</f>
        <v>#N/A</v>
      </c>
      <c r="C204" s="392" t="e">
        <f>INDEX(Data!AJ:AJ,MATCH("W"&amp;A204,Data!A:A,0))</f>
        <v>#N/A</v>
      </c>
      <c r="D204" s="26" t="e">
        <f>IF(C204&lt;&gt;"",C204,#REF!)</f>
        <v>#N/A</v>
      </c>
      <c r="E204" s="27" t="s">
        <v>13</v>
      </c>
      <c r="F204" s="267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49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49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49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49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49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49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49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49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49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49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49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49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49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49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49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49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68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49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49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49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49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49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49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49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49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0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thickBot="1" x14ac:dyDescent="0.3">
      <c r="A205" s="387"/>
      <c r="B205" s="390"/>
      <c r="C205" s="393"/>
      <c r="D205" s="28" t="e">
        <f>IF(C205&lt;&gt;"",C205,D204)</f>
        <v>#N/A</v>
      </c>
      <c r="E205" s="29" t="s">
        <v>14</v>
      </c>
      <c r="F205" s="253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1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1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1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1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1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1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1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1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1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1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1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1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1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1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1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1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6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1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1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1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1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1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1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1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1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2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87"/>
      <c r="B206" s="390"/>
      <c r="C206" s="393"/>
      <c r="D206" s="28" t="e">
        <f>IF(C206&lt;&gt;"",C206,D205)</f>
        <v>#N/A</v>
      </c>
      <c r="E206" s="29" t="s">
        <v>15</v>
      </c>
      <c r="F206" s="253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1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1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1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1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1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1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1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1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1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1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1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1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1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1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1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1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6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1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1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1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1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1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1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1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1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2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387"/>
      <c r="B207" s="390"/>
      <c r="C207" s="393"/>
      <c r="D207" s="28" t="e">
        <f>IF(C207&lt;&gt;"",C207,D206)</f>
        <v>#N/A</v>
      </c>
      <c r="E207" s="29" t="s">
        <v>16</v>
      </c>
      <c r="F207" s="253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1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1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1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1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1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1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1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1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1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1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1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1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1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1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1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1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6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1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1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1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1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1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1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1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1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2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88"/>
      <c r="B208" s="391"/>
      <c r="C208" s="394"/>
      <c r="D208" s="30" t="e">
        <f>IF(C208&lt;&gt;"",C208,D207)</f>
        <v>#N/A</v>
      </c>
      <c r="E208" s="31" t="s">
        <v>17</v>
      </c>
      <c r="F208" s="254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5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5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5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5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5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5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5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5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5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5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5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5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5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5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5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5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6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5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5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5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5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5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5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5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5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7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86">
        <v>41</v>
      </c>
      <c r="B209" s="389" t="e">
        <f>INDEX(Data!AL:AL,MATCH("W"&amp;A209,Data!A:A,0))</f>
        <v>#N/A</v>
      </c>
      <c r="C209" s="392" t="e">
        <f>INDEX(Data!AJ:AJ,MATCH("W"&amp;A209,Data!A:A,0))</f>
        <v>#N/A</v>
      </c>
      <c r="D209" s="26" t="e">
        <f>IF(C209&lt;&gt;"",C209,#REF!)</f>
        <v>#N/A</v>
      </c>
      <c r="E209" s="27" t="s">
        <v>13</v>
      </c>
      <c r="F209" s="267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49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49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49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49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49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49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49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49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49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49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49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49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49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49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49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49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68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49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49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49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49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49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49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49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49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0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thickBot="1" x14ac:dyDescent="0.3">
      <c r="A210" s="387"/>
      <c r="B210" s="390"/>
      <c r="C210" s="393"/>
      <c r="D210" s="28" t="e">
        <f>IF(C210&lt;&gt;"",C210,D209)</f>
        <v>#N/A</v>
      </c>
      <c r="E210" s="29" t="s">
        <v>14</v>
      </c>
      <c r="F210" s="253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1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1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1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1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1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1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1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1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1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1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1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1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1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1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1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1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6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1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1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1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1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1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1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1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1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2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87"/>
      <c r="B211" s="390"/>
      <c r="C211" s="393"/>
      <c r="D211" s="28" t="e">
        <f>IF(C211&lt;&gt;"",C211,D210)</f>
        <v>#N/A</v>
      </c>
      <c r="E211" s="29" t="s">
        <v>15</v>
      </c>
      <c r="F211" s="253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1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1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1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1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1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1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1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1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1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1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1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1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1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1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1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1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6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1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1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1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1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1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1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1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1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2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387"/>
      <c r="B212" s="390"/>
      <c r="C212" s="393"/>
      <c r="D212" s="28" t="e">
        <f>IF(C212&lt;&gt;"",C212,D211)</f>
        <v>#N/A</v>
      </c>
      <c r="E212" s="29" t="s">
        <v>16</v>
      </c>
      <c r="F212" s="253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1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1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1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1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1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1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1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1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1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1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1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1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1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1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1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1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6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1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1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1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1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1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1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1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1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2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88"/>
      <c r="B213" s="391"/>
      <c r="C213" s="394"/>
      <c r="D213" s="30" t="e">
        <f>IF(C213&lt;&gt;"",C213,D212)</f>
        <v>#N/A</v>
      </c>
      <c r="E213" s="31" t="s">
        <v>17</v>
      </c>
      <c r="F213" s="254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5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5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5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5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5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5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5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5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5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5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5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5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5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5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5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5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6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5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5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5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5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5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5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5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5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7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86">
        <v>42</v>
      </c>
      <c r="B214" s="389" t="e">
        <f>INDEX(Data!AL:AL,MATCH("W"&amp;A214,Data!A:A,0))</f>
        <v>#N/A</v>
      </c>
      <c r="C214" s="392" t="e">
        <f>INDEX(Data!AJ:AJ,MATCH("W"&amp;A214,Data!A:A,0))</f>
        <v>#N/A</v>
      </c>
      <c r="D214" s="26" t="e">
        <f>IF(C214&lt;&gt;"",C214,#REF!)</f>
        <v>#N/A</v>
      </c>
      <c r="E214" s="27" t="s">
        <v>13</v>
      </c>
      <c r="F214" s="267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49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49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49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49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49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49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49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49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49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49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49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49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49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49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49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49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68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49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49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49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49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49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49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49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49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0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thickBot="1" x14ac:dyDescent="0.3">
      <c r="A215" s="387"/>
      <c r="B215" s="390"/>
      <c r="C215" s="393"/>
      <c r="D215" s="28" t="e">
        <f>IF(C215&lt;&gt;"",C215,D214)</f>
        <v>#N/A</v>
      </c>
      <c r="E215" s="29" t="s">
        <v>14</v>
      </c>
      <c r="F215" s="253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1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1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1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1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1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1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1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1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1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1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1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1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1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1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1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1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6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1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1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1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1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1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1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1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1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2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87"/>
      <c r="B216" s="390"/>
      <c r="C216" s="393"/>
      <c r="D216" s="28" t="e">
        <f>IF(C216&lt;&gt;"",C216,D215)</f>
        <v>#N/A</v>
      </c>
      <c r="E216" s="29" t="s">
        <v>15</v>
      </c>
      <c r="F216" s="253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1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1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1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1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1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1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1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1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1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1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1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1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1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1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1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1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6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1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1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1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1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1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1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1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1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2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387"/>
      <c r="B217" s="390"/>
      <c r="C217" s="393"/>
      <c r="D217" s="28" t="e">
        <f>IF(C217&lt;&gt;"",C217,D216)</f>
        <v>#N/A</v>
      </c>
      <c r="E217" s="29" t="s">
        <v>16</v>
      </c>
      <c r="F217" s="253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1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1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1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1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1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1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1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1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1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1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1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1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1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1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1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1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6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1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1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1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1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1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1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1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1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2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88"/>
      <c r="B218" s="391"/>
      <c r="C218" s="394"/>
      <c r="D218" s="30" t="e">
        <f>IF(C218&lt;&gt;"",C218,D217)</f>
        <v>#N/A</v>
      </c>
      <c r="E218" s="31" t="s">
        <v>17</v>
      </c>
      <c r="F218" s="254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5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5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5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5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5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5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5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5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5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5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5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5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5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5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5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5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6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5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5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5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5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5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5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5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5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7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86">
        <v>43</v>
      </c>
      <c r="B219" s="389" t="e">
        <f>INDEX(Data!AL:AL,MATCH("W"&amp;A219,Data!A:A,0))</f>
        <v>#N/A</v>
      </c>
      <c r="C219" s="392" t="e">
        <f>INDEX(Data!AJ:AJ,MATCH("W"&amp;A219,Data!A:A,0))</f>
        <v>#N/A</v>
      </c>
      <c r="D219" s="26" t="e">
        <f>IF(C219&lt;&gt;"",C219,#REF!)</f>
        <v>#N/A</v>
      </c>
      <c r="E219" s="27" t="s">
        <v>13</v>
      </c>
      <c r="F219" s="267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49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49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49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49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49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49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49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49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49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49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49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49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49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49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49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49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68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49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49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49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49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49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49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49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49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0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thickBot="1" x14ac:dyDescent="0.3">
      <c r="A220" s="387"/>
      <c r="B220" s="390"/>
      <c r="C220" s="393"/>
      <c r="D220" s="28" t="e">
        <f>IF(C220&lt;&gt;"",C220,D219)</f>
        <v>#N/A</v>
      </c>
      <c r="E220" s="29" t="s">
        <v>14</v>
      </c>
      <c r="F220" s="253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1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1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1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1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1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1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1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1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1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1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1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1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1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1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1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1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6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1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1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1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1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1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1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1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1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2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87"/>
      <c r="B221" s="390"/>
      <c r="C221" s="393"/>
      <c r="D221" s="28" t="e">
        <f>IF(C221&lt;&gt;"",C221,D220)</f>
        <v>#N/A</v>
      </c>
      <c r="E221" s="29" t="s">
        <v>15</v>
      </c>
      <c r="F221" s="253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1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1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1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1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1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1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1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1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1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1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1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1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1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1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1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1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6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1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1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1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1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1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1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1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1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2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387"/>
      <c r="B222" s="390"/>
      <c r="C222" s="393"/>
      <c r="D222" s="28" t="e">
        <f>IF(C222&lt;&gt;"",C222,D221)</f>
        <v>#N/A</v>
      </c>
      <c r="E222" s="29" t="s">
        <v>16</v>
      </c>
      <c r="F222" s="253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1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1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1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1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1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1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1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1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1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1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1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1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1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1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1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1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6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1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1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1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1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1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1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1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1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2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88"/>
      <c r="B223" s="391"/>
      <c r="C223" s="394"/>
      <c r="D223" s="30" t="e">
        <f>IF(C223&lt;&gt;"",C223,D222)</f>
        <v>#N/A</v>
      </c>
      <c r="E223" s="31" t="s">
        <v>17</v>
      </c>
      <c r="F223" s="254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5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5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5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5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5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5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5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5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5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5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5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5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5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5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5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5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6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5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5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5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5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5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5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5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5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7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86">
        <v>44</v>
      </c>
      <c r="B224" s="389" t="e">
        <f>INDEX(Data!AL:AL,MATCH("W"&amp;A224,Data!A:A,0))</f>
        <v>#N/A</v>
      </c>
      <c r="C224" s="392" t="e">
        <f>INDEX(Data!AJ:AJ,MATCH("W"&amp;A224,Data!A:A,0))</f>
        <v>#N/A</v>
      </c>
      <c r="D224" s="26" t="e">
        <f>IF(C224&lt;&gt;"",C224,#REF!)</f>
        <v>#N/A</v>
      </c>
      <c r="E224" s="27" t="s">
        <v>13</v>
      </c>
      <c r="F224" s="267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49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49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49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49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49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49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49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49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49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49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49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49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49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49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49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49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68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49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49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49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49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49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49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49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49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0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thickBot="1" x14ac:dyDescent="0.3">
      <c r="A225" s="387"/>
      <c r="B225" s="390"/>
      <c r="C225" s="393"/>
      <c r="D225" s="28" t="e">
        <f>IF(C225&lt;&gt;"",C225,D224)</f>
        <v>#N/A</v>
      </c>
      <c r="E225" s="29" t="s">
        <v>14</v>
      </c>
      <c r="F225" s="253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1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1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1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1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1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1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1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1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1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1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1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1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1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1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1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1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6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1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1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1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1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1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1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1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1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2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87"/>
      <c r="B226" s="390"/>
      <c r="C226" s="393"/>
      <c r="D226" s="28" t="e">
        <f>IF(C226&lt;&gt;"",C226,D225)</f>
        <v>#N/A</v>
      </c>
      <c r="E226" s="29" t="s">
        <v>15</v>
      </c>
      <c r="F226" s="253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1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1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1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1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1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1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1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1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1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1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1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1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1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1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1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1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6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1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1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1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1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1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1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1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1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2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387"/>
      <c r="B227" s="390"/>
      <c r="C227" s="393"/>
      <c r="D227" s="28" t="e">
        <f>IF(C227&lt;&gt;"",C227,D226)</f>
        <v>#N/A</v>
      </c>
      <c r="E227" s="29" t="s">
        <v>16</v>
      </c>
      <c r="F227" s="253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1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1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1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1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1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1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1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1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1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1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1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1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1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1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1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1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6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1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1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1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1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1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1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1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1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2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88"/>
      <c r="B228" s="391"/>
      <c r="C228" s="394"/>
      <c r="D228" s="30" t="e">
        <f>IF(C228&lt;&gt;"",C228,D227)</f>
        <v>#N/A</v>
      </c>
      <c r="E228" s="31" t="s">
        <v>17</v>
      </c>
      <c r="F228" s="254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5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5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5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5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5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5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5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5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5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5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5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5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5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5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5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5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6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5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5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5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5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5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5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5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5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7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86">
        <v>45</v>
      </c>
      <c r="B229" s="389" t="e">
        <f>INDEX(Data!AL:AL,MATCH("W"&amp;A229,Data!A:A,0))</f>
        <v>#N/A</v>
      </c>
      <c r="C229" s="392" t="e">
        <f>INDEX(Data!AJ:AJ,MATCH("W"&amp;A229,Data!A:A,0))</f>
        <v>#N/A</v>
      </c>
      <c r="D229" s="26" t="e">
        <f>IF(C229&lt;&gt;"",C229,#REF!)</f>
        <v>#N/A</v>
      </c>
      <c r="E229" s="27" t="s">
        <v>13</v>
      </c>
      <c r="F229" s="267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49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49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49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49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49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49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49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49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49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49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49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49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49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49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49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49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68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49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49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49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49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49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49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49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49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0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thickBot="1" x14ac:dyDescent="0.3">
      <c r="A230" s="387"/>
      <c r="B230" s="390"/>
      <c r="C230" s="393"/>
      <c r="D230" s="28" t="e">
        <f>IF(C230&lt;&gt;"",C230,D229)</f>
        <v>#N/A</v>
      </c>
      <c r="E230" s="29" t="s">
        <v>14</v>
      </c>
      <c r="F230" s="253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1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1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1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1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1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1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1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1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1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1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1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1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1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1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1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1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6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1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1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1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1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1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1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1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1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2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87"/>
      <c r="B231" s="390"/>
      <c r="C231" s="393"/>
      <c r="D231" s="28" t="e">
        <f>IF(C231&lt;&gt;"",C231,D230)</f>
        <v>#N/A</v>
      </c>
      <c r="E231" s="29" t="s">
        <v>15</v>
      </c>
      <c r="F231" s="253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1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1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1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1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1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1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1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1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1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1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1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1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1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1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1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1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6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1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1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1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1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1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1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1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1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2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387"/>
      <c r="B232" s="390"/>
      <c r="C232" s="393"/>
      <c r="D232" s="28" t="e">
        <f>IF(C232&lt;&gt;"",C232,D231)</f>
        <v>#N/A</v>
      </c>
      <c r="E232" s="29" t="s">
        <v>16</v>
      </c>
      <c r="F232" s="253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1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1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1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1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1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1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1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1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1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1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1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1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1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1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1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1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6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1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1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1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1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1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1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1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1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2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88"/>
      <c r="B233" s="391"/>
      <c r="C233" s="394"/>
      <c r="D233" s="30" t="e">
        <f>IF(C233&lt;&gt;"",C233,D232)</f>
        <v>#N/A</v>
      </c>
      <c r="E233" s="31" t="s">
        <v>17</v>
      </c>
      <c r="F233" s="254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5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5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5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5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5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5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5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5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5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5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5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5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5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5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5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5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6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5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5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5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5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5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5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5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5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7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86">
        <v>46</v>
      </c>
      <c r="B234" s="389" t="e">
        <f>INDEX(Data!AL:AL,MATCH("W"&amp;A234,Data!A:A,0))</f>
        <v>#N/A</v>
      </c>
      <c r="C234" s="392" t="e">
        <f>INDEX(Data!AJ:AJ,MATCH("W"&amp;A234,Data!A:A,0))</f>
        <v>#N/A</v>
      </c>
      <c r="D234" s="26" t="e">
        <f>IF(C234&lt;&gt;"",C234,#REF!)</f>
        <v>#N/A</v>
      </c>
      <c r="E234" s="27" t="s">
        <v>13</v>
      </c>
      <c r="F234" s="267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49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49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49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49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49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49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49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49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49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49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49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49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49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49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49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49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68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49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49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49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49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49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49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49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49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0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thickBot="1" x14ac:dyDescent="0.3">
      <c r="A235" s="387"/>
      <c r="B235" s="390"/>
      <c r="C235" s="393"/>
      <c r="D235" s="28" t="e">
        <f>IF(C235&lt;&gt;"",C235,D234)</f>
        <v>#N/A</v>
      </c>
      <c r="E235" s="29" t="s">
        <v>14</v>
      </c>
      <c r="F235" s="253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1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1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1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1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1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1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1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1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1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1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1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1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1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1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1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1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6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1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1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1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1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1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1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1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1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2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87"/>
      <c r="B236" s="390"/>
      <c r="C236" s="393"/>
      <c r="D236" s="28" t="e">
        <f>IF(C236&lt;&gt;"",C236,D235)</f>
        <v>#N/A</v>
      </c>
      <c r="E236" s="29" t="s">
        <v>15</v>
      </c>
      <c r="F236" s="253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1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1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1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1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1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1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1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1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1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1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1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1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1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1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1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1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6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1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1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1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1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1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1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1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1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2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387"/>
      <c r="B237" s="390"/>
      <c r="C237" s="393"/>
      <c r="D237" s="28" t="e">
        <f>IF(C237&lt;&gt;"",C237,D236)</f>
        <v>#N/A</v>
      </c>
      <c r="E237" s="29" t="s">
        <v>16</v>
      </c>
      <c r="F237" s="253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1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1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1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1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1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1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1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1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1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1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1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1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1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1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1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1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6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1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1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1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1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1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1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1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1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2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88"/>
      <c r="B238" s="391"/>
      <c r="C238" s="394"/>
      <c r="D238" s="30" t="e">
        <f>IF(C238&lt;&gt;"",C238,D237)</f>
        <v>#N/A</v>
      </c>
      <c r="E238" s="31" t="s">
        <v>17</v>
      </c>
      <c r="F238" s="254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5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5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5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5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5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5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5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5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5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5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5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5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5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5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5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5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6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5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5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5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5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5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5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5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5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7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86">
        <v>47</v>
      </c>
      <c r="B239" s="389" t="e">
        <f>INDEX(Data!AL:AL,MATCH("W"&amp;A239,Data!A:A,0))</f>
        <v>#N/A</v>
      </c>
      <c r="C239" s="392" t="e">
        <f>INDEX(Data!AJ:AJ,MATCH("W"&amp;A239,Data!A:A,0))</f>
        <v>#N/A</v>
      </c>
      <c r="D239" s="26" t="e">
        <f>IF(C239&lt;&gt;"",C239,#REF!)</f>
        <v>#N/A</v>
      </c>
      <c r="E239" s="27" t="s">
        <v>13</v>
      </c>
      <c r="F239" s="26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49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49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49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49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49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49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49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49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49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49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49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49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49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49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49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49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6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49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49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49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49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49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49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49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49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0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thickBot="1" x14ac:dyDescent="0.3">
      <c r="A240" s="387"/>
      <c r="B240" s="390"/>
      <c r="C240" s="393"/>
      <c r="D240" s="28" t="e">
        <f>IF(C240&lt;&gt;"",C240,D239)</f>
        <v>#N/A</v>
      </c>
      <c r="E240" s="29" t="s">
        <v>14</v>
      </c>
      <c r="F240" s="253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1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1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1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1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1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1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1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1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1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1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1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1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1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1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1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1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6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1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1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1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1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1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1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1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1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2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87"/>
      <c r="B241" s="390"/>
      <c r="C241" s="393"/>
      <c r="D241" s="28" t="e">
        <f>IF(C241&lt;&gt;"",C241,D240)</f>
        <v>#N/A</v>
      </c>
      <c r="E241" s="29" t="s">
        <v>15</v>
      </c>
      <c r="F241" s="253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1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1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1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1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1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1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1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1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1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1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1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1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1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1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1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1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6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1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1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1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1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1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1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1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1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2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387"/>
      <c r="B242" s="390"/>
      <c r="C242" s="393"/>
      <c r="D242" s="28" t="e">
        <f>IF(C242&lt;&gt;"",C242,D241)</f>
        <v>#N/A</v>
      </c>
      <c r="E242" s="29" t="s">
        <v>16</v>
      </c>
      <c r="F242" s="253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1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1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1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1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1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1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1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1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1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1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1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1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1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1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1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1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6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1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1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1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1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1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1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1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1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2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88"/>
      <c r="B243" s="391"/>
      <c r="C243" s="394"/>
      <c r="D243" s="30" t="e">
        <f>IF(C243&lt;&gt;"",C243,D242)</f>
        <v>#N/A</v>
      </c>
      <c r="E243" s="31" t="s">
        <v>17</v>
      </c>
      <c r="F243" s="254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5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5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5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5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5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5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5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5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5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5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5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5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5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5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5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5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6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5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5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5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5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5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5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5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5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7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86">
        <v>48</v>
      </c>
      <c r="B244" s="389" t="e">
        <f>INDEX(Data!AL:AL,MATCH("W"&amp;A244,Data!A:A,0))</f>
        <v>#N/A</v>
      </c>
      <c r="C244" s="392" t="e">
        <f>INDEX(Data!AJ:AJ,MATCH("W"&amp;A244,Data!A:A,0))</f>
        <v>#N/A</v>
      </c>
      <c r="D244" s="26" t="e">
        <f>IF(C244&lt;&gt;"",C244,#REF!)</f>
        <v>#N/A</v>
      </c>
      <c r="E244" s="27" t="s">
        <v>13</v>
      </c>
      <c r="F244" s="26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49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49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49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49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49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49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49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49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49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49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49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49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49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49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49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49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6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49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49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49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49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49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49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49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49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0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thickBot="1" x14ac:dyDescent="0.3">
      <c r="A245" s="387"/>
      <c r="B245" s="390"/>
      <c r="C245" s="393"/>
      <c r="D245" s="28" t="e">
        <f>IF(C245&lt;&gt;"",C245,D244)</f>
        <v>#N/A</v>
      </c>
      <c r="E245" s="29" t="s">
        <v>14</v>
      </c>
      <c r="F245" s="253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1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1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1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1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1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1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1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1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1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1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1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1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1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1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1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1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6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1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1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1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1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1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1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1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1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2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87"/>
      <c r="B246" s="390"/>
      <c r="C246" s="393"/>
      <c r="D246" s="28" t="e">
        <f>IF(C246&lt;&gt;"",C246,D245)</f>
        <v>#N/A</v>
      </c>
      <c r="E246" s="29" t="s">
        <v>15</v>
      </c>
      <c r="F246" s="253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1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1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1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1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1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1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1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1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1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1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1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1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1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1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1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1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6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1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1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1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1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1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1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1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1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2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387"/>
      <c r="B247" s="390"/>
      <c r="C247" s="393"/>
      <c r="D247" s="28" t="e">
        <f>IF(C247&lt;&gt;"",C247,D246)</f>
        <v>#N/A</v>
      </c>
      <c r="E247" s="29" t="s">
        <v>16</v>
      </c>
      <c r="F247" s="253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1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1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1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1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1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1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1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1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1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1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1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1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1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1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1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1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6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1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1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1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1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1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1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1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1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2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88"/>
      <c r="B248" s="391"/>
      <c r="C248" s="394"/>
      <c r="D248" s="30" t="e">
        <f>IF(C248&lt;&gt;"",C248,D247)</f>
        <v>#N/A</v>
      </c>
      <c r="E248" s="31" t="s">
        <v>17</v>
      </c>
      <c r="F248" s="254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5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5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5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5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5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5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5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5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5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5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5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5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5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5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5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5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6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5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5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5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5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5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5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5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5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7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86">
        <v>49</v>
      </c>
      <c r="B249" s="389" t="e">
        <f>INDEX(Data!AL:AL,MATCH("W"&amp;A249,Data!A:A,0))</f>
        <v>#N/A</v>
      </c>
      <c r="C249" s="392" t="e">
        <f>INDEX(Data!AJ:AJ,MATCH("W"&amp;A249,Data!A:A,0))</f>
        <v>#N/A</v>
      </c>
      <c r="D249" s="26" t="e">
        <f>IF(C249&lt;&gt;"",C249,#REF!)</f>
        <v>#N/A</v>
      </c>
      <c r="E249" s="27" t="s">
        <v>13</v>
      </c>
      <c r="F249" s="26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49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49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49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49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49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49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49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49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49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49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49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49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49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49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49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49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6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49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49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49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49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49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49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49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49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0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thickBot="1" x14ac:dyDescent="0.3">
      <c r="A250" s="387"/>
      <c r="B250" s="390"/>
      <c r="C250" s="393"/>
      <c r="D250" s="28" t="e">
        <f>IF(C250&lt;&gt;"",C250,D249)</f>
        <v>#N/A</v>
      </c>
      <c r="E250" s="29" t="s">
        <v>14</v>
      </c>
      <c r="F250" s="253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1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1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1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1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1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1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1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1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1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1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1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1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1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1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1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1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6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1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1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1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1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1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1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1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1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2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87"/>
      <c r="B251" s="390"/>
      <c r="C251" s="393"/>
      <c r="D251" s="28" t="e">
        <f>IF(C251&lt;&gt;"",C251,D250)</f>
        <v>#N/A</v>
      </c>
      <c r="E251" s="29" t="s">
        <v>15</v>
      </c>
      <c r="F251" s="253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1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1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1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1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1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1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1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1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1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1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1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1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1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1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1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1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6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1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1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1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1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1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1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1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1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2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387"/>
      <c r="B252" s="390"/>
      <c r="C252" s="393"/>
      <c r="D252" s="28" t="e">
        <f>IF(C252&lt;&gt;"",C252,D251)</f>
        <v>#N/A</v>
      </c>
      <c r="E252" s="29" t="s">
        <v>16</v>
      </c>
      <c r="F252" s="253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1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1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1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1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1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1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1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1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1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1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1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1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1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1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1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1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6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1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1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1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1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1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1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1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1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2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88"/>
      <c r="B253" s="391"/>
      <c r="C253" s="394"/>
      <c r="D253" s="30" t="e">
        <f>IF(C253&lt;&gt;"",C253,D252)</f>
        <v>#N/A</v>
      </c>
      <c r="E253" s="31" t="s">
        <v>17</v>
      </c>
      <c r="F253" s="254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5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5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5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5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5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5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5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5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5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5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5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5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5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5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5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5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6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5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5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5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5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5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5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5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5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7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86">
        <v>50</v>
      </c>
      <c r="B254" s="389" t="e">
        <f>INDEX(Data!AL:AL,MATCH("W"&amp;A254,Data!A:A,0))</f>
        <v>#N/A</v>
      </c>
      <c r="C254" s="392" t="e">
        <f>INDEX(Data!AJ:AJ,MATCH("W"&amp;A254,Data!A:A,0))</f>
        <v>#N/A</v>
      </c>
      <c r="D254" s="26" t="e">
        <f>IF(C254&lt;&gt;"",C254,#REF!)</f>
        <v>#N/A</v>
      </c>
      <c r="E254" s="27" t="s">
        <v>13</v>
      </c>
      <c r="F254" s="26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49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49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49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49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49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49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49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49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49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49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49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49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49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49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49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49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6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49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49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49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49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49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49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49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49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0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thickBot="1" x14ac:dyDescent="0.3">
      <c r="A255" s="387"/>
      <c r="B255" s="390"/>
      <c r="C255" s="393"/>
      <c r="D255" s="28" t="e">
        <f>IF(C255&lt;&gt;"",C255,D254)</f>
        <v>#N/A</v>
      </c>
      <c r="E255" s="29" t="s">
        <v>14</v>
      </c>
      <c r="F255" s="253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1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1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1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1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1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1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1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1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1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1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1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1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1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1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1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1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6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1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1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1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1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1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1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1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1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2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87"/>
      <c r="B256" s="390"/>
      <c r="C256" s="393"/>
      <c r="D256" s="28" t="e">
        <f>IF(C256&lt;&gt;"",C256,D255)</f>
        <v>#N/A</v>
      </c>
      <c r="E256" s="29" t="s">
        <v>15</v>
      </c>
      <c r="F256" s="253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1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1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1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1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1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1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1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1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1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1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1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1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1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1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1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1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6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1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1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1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1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1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1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1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1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2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387"/>
      <c r="B257" s="390"/>
      <c r="C257" s="393"/>
      <c r="D257" s="28" t="e">
        <f>IF(C257&lt;&gt;"",C257,D256)</f>
        <v>#N/A</v>
      </c>
      <c r="E257" s="29" t="s">
        <v>16</v>
      </c>
      <c r="F257" s="253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1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1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1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1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1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1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1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1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1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1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1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1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1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1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1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1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6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1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1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1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1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1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1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1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1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2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88"/>
      <c r="B258" s="391"/>
      <c r="C258" s="394"/>
      <c r="D258" s="30" t="e">
        <f>IF(C258&lt;&gt;"",C258,D257)</f>
        <v>#N/A</v>
      </c>
      <c r="E258" s="31" t="s">
        <v>17</v>
      </c>
      <c r="F258" s="254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5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5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5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5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5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5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5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5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5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5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5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5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5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5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5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5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6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5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5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5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5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5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5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5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5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7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86">
        <v>51</v>
      </c>
      <c r="B259" s="389" t="e">
        <f>INDEX(Data!AL:AL,MATCH("W"&amp;A259,Data!A:A,0))</f>
        <v>#N/A</v>
      </c>
      <c r="C259" s="392" t="e">
        <f>INDEX(Data!AJ:AJ,MATCH("W"&amp;A259,Data!A:A,0))</f>
        <v>#N/A</v>
      </c>
      <c r="D259" s="26" t="e">
        <f>IF(C259&lt;&gt;"",C259,#REF!)</f>
        <v>#N/A</v>
      </c>
      <c r="E259" s="27" t="s">
        <v>13</v>
      </c>
      <c r="F259" s="26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49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49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49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49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49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49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49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49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49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49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49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49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49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49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49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49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6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49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49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49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49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49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49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49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49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0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thickBot="1" x14ac:dyDescent="0.3">
      <c r="A260" s="387"/>
      <c r="B260" s="390"/>
      <c r="C260" s="393"/>
      <c r="D260" s="28" t="e">
        <f>IF(C260&lt;&gt;"",C260,D259)</f>
        <v>#N/A</v>
      </c>
      <c r="E260" s="29" t="s">
        <v>14</v>
      </c>
      <c r="F260" s="253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1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1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1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1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1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1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1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1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1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1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1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1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1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1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1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1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6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1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1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1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1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1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1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1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1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2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87"/>
      <c r="B261" s="390"/>
      <c r="C261" s="393"/>
      <c r="D261" s="28" t="e">
        <f>IF(C261&lt;&gt;"",C261,D260)</f>
        <v>#N/A</v>
      </c>
      <c r="E261" s="29" t="s">
        <v>15</v>
      </c>
      <c r="F261" s="253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1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1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1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1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1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1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1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1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1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1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1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1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1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1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1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1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6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1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1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1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1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1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1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1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1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2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387"/>
      <c r="B262" s="390"/>
      <c r="C262" s="393"/>
      <c r="D262" s="28" t="e">
        <f>IF(C262&lt;&gt;"",C262,D261)</f>
        <v>#N/A</v>
      </c>
      <c r="E262" s="29" t="s">
        <v>16</v>
      </c>
      <c r="F262" s="253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1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1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1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1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1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1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1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1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1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1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1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1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1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1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1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1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6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1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1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1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1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1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1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1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1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2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88"/>
      <c r="B263" s="391"/>
      <c r="C263" s="394"/>
      <c r="D263" s="30" t="e">
        <f>IF(C263&lt;&gt;"",C263,D262)</f>
        <v>#N/A</v>
      </c>
      <c r="E263" s="31" t="s">
        <v>17</v>
      </c>
      <c r="F263" s="254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5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5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5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5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5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5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5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5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5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5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5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5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5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5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5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5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6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5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5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5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5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5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5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5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5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7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86">
        <v>52</v>
      </c>
      <c r="B264" s="389" t="e">
        <f>INDEX(Data!AL:AL,MATCH("W"&amp;A264,Data!A:A,0))</f>
        <v>#N/A</v>
      </c>
      <c r="C264" s="392" t="e">
        <f>INDEX(Data!AJ:AJ,MATCH("W"&amp;A264,Data!A:A,0))</f>
        <v>#N/A</v>
      </c>
      <c r="D264" s="26" t="e">
        <f>IF(C264&lt;&gt;"",C264,#REF!)</f>
        <v>#N/A</v>
      </c>
      <c r="E264" s="27" t="s">
        <v>13</v>
      </c>
      <c r="F264" s="26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49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49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49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49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49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49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49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49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49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49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49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49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49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49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49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49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6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49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49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49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49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49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49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49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49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0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thickBot="1" x14ac:dyDescent="0.3">
      <c r="A265" s="387"/>
      <c r="B265" s="390"/>
      <c r="C265" s="393"/>
      <c r="D265" s="28" t="e">
        <f>IF(C265&lt;&gt;"",C265,D264)</f>
        <v>#N/A</v>
      </c>
      <c r="E265" s="29" t="s">
        <v>14</v>
      </c>
      <c r="F265" s="253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1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1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1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1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1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1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1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1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1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1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1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1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1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1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1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1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6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1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1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1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1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1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1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1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1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2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87"/>
      <c r="B266" s="390"/>
      <c r="C266" s="393"/>
      <c r="D266" s="28" t="e">
        <f>IF(C266&lt;&gt;"",C266,D265)</f>
        <v>#N/A</v>
      </c>
      <c r="E266" s="29" t="s">
        <v>15</v>
      </c>
      <c r="F266" s="253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1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1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1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1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1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1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1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1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1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1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1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1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1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1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1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1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6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1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1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1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1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1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1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1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1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2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387"/>
      <c r="B267" s="390"/>
      <c r="C267" s="393"/>
      <c r="D267" s="28" t="e">
        <f>IF(C267&lt;&gt;"",C267,D266)</f>
        <v>#N/A</v>
      </c>
      <c r="E267" s="29" t="s">
        <v>16</v>
      </c>
      <c r="F267" s="253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1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1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1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1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1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1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1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1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1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1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1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1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1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1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1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1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6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1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1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1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1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1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1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1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1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2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88"/>
      <c r="B268" s="391"/>
      <c r="C268" s="394"/>
      <c r="D268" s="30" t="e">
        <f>IF(C268&lt;&gt;"",C268,D267)</f>
        <v>#N/A</v>
      </c>
      <c r="E268" s="31" t="s">
        <v>17</v>
      </c>
      <c r="F268" s="254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5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5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5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5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5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5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5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5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5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5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5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5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5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5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5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5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6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5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5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5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5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5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5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5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5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7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86">
        <v>53</v>
      </c>
      <c r="B269" s="389" t="e">
        <f>INDEX(Data!AL:AL,MATCH("W"&amp;A269,Data!A:A,0))</f>
        <v>#N/A</v>
      </c>
      <c r="C269" s="392" t="e">
        <f>INDEX(Data!AJ:AJ,MATCH("W"&amp;A269,Data!A:A,0))</f>
        <v>#N/A</v>
      </c>
      <c r="D269" s="26" t="e">
        <f>IF(C269&lt;&gt;"",C269,#REF!)</f>
        <v>#N/A</v>
      </c>
      <c r="E269" s="27" t="s">
        <v>13</v>
      </c>
      <c r="F269" s="26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49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49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49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49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49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49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49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49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49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49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49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49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49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49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49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49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6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49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49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49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49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49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49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49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49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0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thickBot="1" x14ac:dyDescent="0.3">
      <c r="A270" s="387"/>
      <c r="B270" s="390"/>
      <c r="C270" s="393"/>
      <c r="D270" s="28" t="e">
        <f>IF(C270&lt;&gt;"",C270,D269)</f>
        <v>#N/A</v>
      </c>
      <c r="E270" s="29" t="s">
        <v>14</v>
      </c>
      <c r="F270" s="253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1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1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1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1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1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1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1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1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1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1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1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1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1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1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1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1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6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1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1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1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1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1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1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1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1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2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87"/>
      <c r="B271" s="390"/>
      <c r="C271" s="393"/>
      <c r="D271" s="28" t="e">
        <f>IF(C271&lt;&gt;"",C271,D270)</f>
        <v>#N/A</v>
      </c>
      <c r="E271" s="29" t="s">
        <v>15</v>
      </c>
      <c r="F271" s="253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1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1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1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1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1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1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1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1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1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1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1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1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1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1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1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1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6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1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1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1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1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1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1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1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1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2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387"/>
      <c r="B272" s="390"/>
      <c r="C272" s="393"/>
      <c r="D272" s="28" t="e">
        <f>IF(C272&lt;&gt;"",C272,D271)</f>
        <v>#N/A</v>
      </c>
      <c r="E272" s="29" t="s">
        <v>16</v>
      </c>
      <c r="F272" s="253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1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1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1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1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1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1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1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1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1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1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1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1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1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1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1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1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6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1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1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1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1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1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1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1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1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2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88"/>
      <c r="B273" s="391"/>
      <c r="C273" s="394"/>
      <c r="D273" s="30" t="e">
        <f>IF(C273&lt;&gt;"",C273,D272)</f>
        <v>#N/A</v>
      </c>
      <c r="E273" s="31" t="s">
        <v>17</v>
      </c>
      <c r="F273" s="254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5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5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5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5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5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5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5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5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5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5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5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5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5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5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5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5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6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5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5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5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5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5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5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5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5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7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86">
        <v>54</v>
      </c>
      <c r="B274" s="389" t="e">
        <f>INDEX(Data!AL:AL,MATCH("W"&amp;A274,Data!A:A,0))</f>
        <v>#N/A</v>
      </c>
      <c r="C274" s="392" t="e">
        <f>INDEX(Data!AJ:AJ,MATCH("W"&amp;A274,Data!A:A,0))</f>
        <v>#N/A</v>
      </c>
      <c r="D274" s="26" t="e">
        <f>IF(C274&lt;&gt;"",C274,#REF!)</f>
        <v>#N/A</v>
      </c>
      <c r="E274" s="27" t="s">
        <v>13</v>
      </c>
      <c r="F274" s="26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49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49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49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49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49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49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49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49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49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49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49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49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49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49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49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49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6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49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49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49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49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49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49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49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49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0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thickBot="1" x14ac:dyDescent="0.3">
      <c r="A275" s="387"/>
      <c r="B275" s="390"/>
      <c r="C275" s="393"/>
      <c r="D275" s="28" t="e">
        <f>IF(C275&lt;&gt;"",C275,D274)</f>
        <v>#N/A</v>
      </c>
      <c r="E275" s="29" t="s">
        <v>14</v>
      </c>
      <c r="F275" s="253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1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1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1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1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1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1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1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1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1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1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1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1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1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1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1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1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6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1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1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1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1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1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1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1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1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2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87"/>
      <c r="B276" s="390"/>
      <c r="C276" s="393"/>
      <c r="D276" s="28" t="e">
        <f>IF(C276&lt;&gt;"",C276,D275)</f>
        <v>#N/A</v>
      </c>
      <c r="E276" s="29" t="s">
        <v>15</v>
      </c>
      <c r="F276" s="253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1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1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1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1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1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1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1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1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1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1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1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1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1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1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1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1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6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1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1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1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1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1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1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1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1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2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387"/>
      <c r="B277" s="390"/>
      <c r="C277" s="393"/>
      <c r="D277" s="28" t="e">
        <f>IF(C277&lt;&gt;"",C277,D276)</f>
        <v>#N/A</v>
      </c>
      <c r="E277" s="29" t="s">
        <v>16</v>
      </c>
      <c r="F277" s="253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1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1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1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1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1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1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1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1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1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1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1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1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1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1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1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1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6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1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1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1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1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1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1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1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1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2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88"/>
      <c r="B278" s="391"/>
      <c r="C278" s="394"/>
      <c r="D278" s="30" t="e">
        <f>IF(C278&lt;&gt;"",C278,D277)</f>
        <v>#N/A</v>
      </c>
      <c r="E278" s="31" t="s">
        <v>17</v>
      </c>
      <c r="F278" s="254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5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5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5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5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5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5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5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5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5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5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5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5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5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5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5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5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6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5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5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5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5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5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5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5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5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7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86">
        <v>55</v>
      </c>
      <c r="B279" s="389" t="e">
        <f>INDEX(Data!AL:AL,MATCH("W"&amp;A279,Data!A:A,0))</f>
        <v>#N/A</v>
      </c>
      <c r="C279" s="392" t="e">
        <f>INDEX(Data!AJ:AJ,MATCH("W"&amp;A279,Data!A:A,0))</f>
        <v>#N/A</v>
      </c>
      <c r="D279" s="26" t="e">
        <f>IF(C279&lt;&gt;"",C279,#REF!)</f>
        <v>#N/A</v>
      </c>
      <c r="E279" s="27" t="s">
        <v>13</v>
      </c>
      <c r="F279" s="26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49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49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49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49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49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49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49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49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49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49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49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49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49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49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49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49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6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49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49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49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49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49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49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49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49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0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thickBot="1" x14ac:dyDescent="0.3">
      <c r="A280" s="387"/>
      <c r="B280" s="390"/>
      <c r="C280" s="393"/>
      <c r="D280" s="28" t="e">
        <f>IF(C280&lt;&gt;"",C280,D279)</f>
        <v>#N/A</v>
      </c>
      <c r="E280" s="29" t="s">
        <v>14</v>
      </c>
      <c r="F280" s="253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1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1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1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1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1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1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1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1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1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1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1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1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1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1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1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1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6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1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1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1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1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1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1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1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1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2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87"/>
      <c r="B281" s="390"/>
      <c r="C281" s="393"/>
      <c r="D281" s="28" t="e">
        <f>IF(C281&lt;&gt;"",C281,D280)</f>
        <v>#N/A</v>
      </c>
      <c r="E281" s="29" t="s">
        <v>15</v>
      </c>
      <c r="F281" s="253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1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1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1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1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1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1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1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1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1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1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1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1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1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1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1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1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6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1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1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1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1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1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1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1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1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2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387"/>
      <c r="B282" s="390"/>
      <c r="C282" s="393"/>
      <c r="D282" s="28" t="e">
        <f>IF(C282&lt;&gt;"",C282,D281)</f>
        <v>#N/A</v>
      </c>
      <c r="E282" s="29" t="s">
        <v>16</v>
      </c>
      <c r="F282" s="253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1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1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1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1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1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1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1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1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1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1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1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1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1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1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1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1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6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1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1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1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1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1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1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1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1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2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88"/>
      <c r="B283" s="391"/>
      <c r="C283" s="394"/>
      <c r="D283" s="30" t="e">
        <f>IF(C283&lt;&gt;"",C283,D282)</f>
        <v>#N/A</v>
      </c>
      <c r="E283" s="31" t="s">
        <v>17</v>
      </c>
      <c r="F283" s="254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5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5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5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5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5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5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5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5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5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5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5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5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5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5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5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5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6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5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5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5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5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5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5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5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5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7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86">
        <v>56</v>
      </c>
      <c r="B284" s="389" t="e">
        <f>INDEX(Data!AL:AL,MATCH("W"&amp;A284,Data!A:A,0))</f>
        <v>#N/A</v>
      </c>
      <c r="C284" s="392" t="e">
        <f>INDEX(Data!AJ:AJ,MATCH("W"&amp;A284,Data!A:A,0))</f>
        <v>#N/A</v>
      </c>
      <c r="D284" s="26" t="e">
        <f>IF(C284&lt;&gt;"",C284,#REF!)</f>
        <v>#N/A</v>
      </c>
      <c r="E284" s="27" t="s">
        <v>13</v>
      </c>
      <c r="F284" s="26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49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49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49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49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49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49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49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49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49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49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49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49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49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49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49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49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6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49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49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49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49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49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49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49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49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0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thickBot="1" x14ac:dyDescent="0.3">
      <c r="A285" s="387"/>
      <c r="B285" s="390"/>
      <c r="C285" s="393"/>
      <c r="D285" s="28" t="e">
        <f>IF(C285&lt;&gt;"",C285,D284)</f>
        <v>#N/A</v>
      </c>
      <c r="E285" s="29" t="s">
        <v>14</v>
      </c>
      <c r="F285" s="253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1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1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1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1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1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1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1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1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1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1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1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1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1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1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1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1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6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1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1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1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1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1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1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1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1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2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87"/>
      <c r="B286" s="390"/>
      <c r="C286" s="393"/>
      <c r="D286" s="28" t="e">
        <f>IF(C286&lt;&gt;"",C286,D285)</f>
        <v>#N/A</v>
      </c>
      <c r="E286" s="29" t="s">
        <v>15</v>
      </c>
      <c r="F286" s="253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1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1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1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1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1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1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1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1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1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1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1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1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1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1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1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1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6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1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1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1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1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1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1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1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1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2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387"/>
      <c r="B287" s="390"/>
      <c r="C287" s="393"/>
      <c r="D287" s="28" t="e">
        <f>IF(C287&lt;&gt;"",C287,D286)</f>
        <v>#N/A</v>
      </c>
      <c r="E287" s="29" t="s">
        <v>16</v>
      </c>
      <c r="F287" s="253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1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1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1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1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1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1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1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1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1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1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1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1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1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1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1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1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6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1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1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1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1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1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1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1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1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2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88"/>
      <c r="B288" s="391"/>
      <c r="C288" s="394"/>
      <c r="D288" s="30" t="e">
        <f>IF(C288&lt;&gt;"",C288,D287)</f>
        <v>#N/A</v>
      </c>
      <c r="E288" s="31" t="s">
        <v>17</v>
      </c>
      <c r="F288" s="254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5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5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5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5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5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5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5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5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5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5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5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5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5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5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5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5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6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5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5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5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5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5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5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5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5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7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86">
        <v>57</v>
      </c>
      <c r="B289" s="389" t="e">
        <f>INDEX(Data!AL:AL,MATCH("W"&amp;A289,Data!A:A,0))</f>
        <v>#N/A</v>
      </c>
      <c r="C289" s="392" t="e">
        <f>INDEX(Data!AJ:AJ,MATCH("W"&amp;A289,Data!A:A,0))</f>
        <v>#N/A</v>
      </c>
      <c r="D289" s="26" t="e">
        <f>IF(C289&lt;&gt;"",C289,#REF!)</f>
        <v>#N/A</v>
      </c>
      <c r="E289" s="27" t="s">
        <v>13</v>
      </c>
      <c r="F289" s="26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49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49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49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49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49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49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49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49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49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49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49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49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49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49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49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49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6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49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49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49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49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49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49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49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49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0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thickBot="1" x14ac:dyDescent="0.3">
      <c r="A290" s="387"/>
      <c r="B290" s="390"/>
      <c r="C290" s="393"/>
      <c r="D290" s="28" t="e">
        <f>IF(C290&lt;&gt;"",C290,D289)</f>
        <v>#N/A</v>
      </c>
      <c r="E290" s="29" t="s">
        <v>14</v>
      </c>
      <c r="F290" s="253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1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1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1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1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1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1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1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1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1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1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1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1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1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1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1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1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6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1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1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1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1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1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1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1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1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2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87"/>
      <c r="B291" s="390"/>
      <c r="C291" s="393"/>
      <c r="D291" s="28" t="e">
        <f>IF(C291&lt;&gt;"",C291,D290)</f>
        <v>#N/A</v>
      </c>
      <c r="E291" s="29" t="s">
        <v>15</v>
      </c>
      <c r="F291" s="253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1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1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1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1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1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1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1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1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1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1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1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1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1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1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1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1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6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1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1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1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1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1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1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1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1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2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387"/>
      <c r="B292" s="390"/>
      <c r="C292" s="393"/>
      <c r="D292" s="28" t="e">
        <f>IF(C292&lt;&gt;"",C292,D291)</f>
        <v>#N/A</v>
      </c>
      <c r="E292" s="29" t="s">
        <v>16</v>
      </c>
      <c r="F292" s="253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1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1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1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1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1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1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1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1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1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1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1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1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1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1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1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1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6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1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1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1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1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1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1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1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1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2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88"/>
      <c r="B293" s="391"/>
      <c r="C293" s="394"/>
      <c r="D293" s="30" t="e">
        <f>IF(C293&lt;&gt;"",C293,D292)</f>
        <v>#N/A</v>
      </c>
      <c r="E293" s="31" t="s">
        <v>17</v>
      </c>
      <c r="F293" s="254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5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5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5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5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5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5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5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5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5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5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5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5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5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5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5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5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6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5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5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5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5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5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5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5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5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7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86">
        <v>58</v>
      </c>
      <c r="B294" s="389" t="e">
        <f>INDEX(Data!AL:AL,MATCH("W"&amp;A294,Data!A:A,0))</f>
        <v>#N/A</v>
      </c>
      <c r="C294" s="392" t="e">
        <f>INDEX(Data!AJ:AJ,MATCH("W"&amp;A294,Data!A:A,0))</f>
        <v>#N/A</v>
      </c>
      <c r="D294" s="26" t="e">
        <f>IF(C294&lt;&gt;"",C294,#REF!)</f>
        <v>#N/A</v>
      </c>
      <c r="E294" s="27" t="s">
        <v>13</v>
      </c>
      <c r="F294" s="26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49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49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49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49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49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49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49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49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49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49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49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49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49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49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49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49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6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49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49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49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49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49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49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49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49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0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thickBot="1" x14ac:dyDescent="0.3">
      <c r="A295" s="387"/>
      <c r="B295" s="390"/>
      <c r="C295" s="393"/>
      <c r="D295" s="28" t="e">
        <f>IF(C295&lt;&gt;"",C295,D294)</f>
        <v>#N/A</v>
      </c>
      <c r="E295" s="29" t="s">
        <v>14</v>
      </c>
      <c r="F295" s="253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1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1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1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1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1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1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1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1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1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1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1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1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1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1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1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1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6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1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1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1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1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1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1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1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1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2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87"/>
      <c r="B296" s="390"/>
      <c r="C296" s="393"/>
      <c r="D296" s="28" t="e">
        <f>IF(C296&lt;&gt;"",C296,D295)</f>
        <v>#N/A</v>
      </c>
      <c r="E296" s="29" t="s">
        <v>15</v>
      </c>
      <c r="F296" s="253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1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1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1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1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1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1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1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1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1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1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1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1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1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1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1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1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6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1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1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1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1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1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1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1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1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2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387"/>
      <c r="B297" s="390"/>
      <c r="C297" s="393"/>
      <c r="D297" s="28" t="e">
        <f>IF(C297&lt;&gt;"",C297,D296)</f>
        <v>#N/A</v>
      </c>
      <c r="E297" s="29" t="s">
        <v>16</v>
      </c>
      <c r="F297" s="253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1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1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1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1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1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1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1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1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1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1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1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1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1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1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1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1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6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1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1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1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1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1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1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1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1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2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88"/>
      <c r="B298" s="391"/>
      <c r="C298" s="394"/>
      <c r="D298" s="30" t="e">
        <f>IF(C298&lt;&gt;"",C298,D297)</f>
        <v>#N/A</v>
      </c>
      <c r="E298" s="31" t="s">
        <v>17</v>
      </c>
      <c r="F298" s="254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5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5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5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5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5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5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5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5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5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5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5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5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5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5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5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5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6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5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5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5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5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5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5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5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5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7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86">
        <v>59</v>
      </c>
      <c r="B299" s="389" t="e">
        <f>INDEX(Data!AL:AL,MATCH("W"&amp;A299,Data!A:A,0))</f>
        <v>#N/A</v>
      </c>
      <c r="C299" s="392" t="e">
        <f>INDEX(Data!AJ:AJ,MATCH("W"&amp;A299,Data!A:A,0))</f>
        <v>#N/A</v>
      </c>
      <c r="D299" s="26" t="e">
        <f>IF(C299&lt;&gt;"",C299,#REF!)</f>
        <v>#N/A</v>
      </c>
      <c r="E299" s="27" t="s">
        <v>13</v>
      </c>
      <c r="F299" s="26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49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49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49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49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49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49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49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49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49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49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49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49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49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49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49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49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6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49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49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49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49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49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49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49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49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0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thickBot="1" x14ac:dyDescent="0.3">
      <c r="A300" s="387"/>
      <c r="B300" s="390"/>
      <c r="C300" s="393"/>
      <c r="D300" s="28" t="e">
        <f>IF(C300&lt;&gt;"",C300,D299)</f>
        <v>#N/A</v>
      </c>
      <c r="E300" s="29" t="s">
        <v>14</v>
      </c>
      <c r="F300" s="253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1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1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1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1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1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1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1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1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1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1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1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1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1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1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1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1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6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1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1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1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1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1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1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1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1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2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87"/>
      <c r="B301" s="390"/>
      <c r="C301" s="393"/>
      <c r="D301" s="28" t="e">
        <f>IF(C301&lt;&gt;"",C301,D300)</f>
        <v>#N/A</v>
      </c>
      <c r="E301" s="29" t="s">
        <v>15</v>
      </c>
      <c r="F301" s="253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1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1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1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1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1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1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1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1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1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1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1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1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1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1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1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1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6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1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1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1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1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1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1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1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1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2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387"/>
      <c r="B302" s="390"/>
      <c r="C302" s="393"/>
      <c r="D302" s="28" t="e">
        <f>IF(C302&lt;&gt;"",C302,D301)</f>
        <v>#N/A</v>
      </c>
      <c r="E302" s="29" t="s">
        <v>16</v>
      </c>
      <c r="F302" s="253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1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1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1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1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1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1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1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1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1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1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1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1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1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1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1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1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6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1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1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1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1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1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1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1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1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2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88"/>
      <c r="B303" s="391"/>
      <c r="C303" s="394"/>
      <c r="D303" s="30" t="e">
        <f>IF(C303&lt;&gt;"",C303,D302)</f>
        <v>#N/A</v>
      </c>
      <c r="E303" s="31" t="s">
        <v>17</v>
      </c>
      <c r="F303" s="254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5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5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5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5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5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5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5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5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5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5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5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5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5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5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5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5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6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5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5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5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5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5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5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5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5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7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86">
        <v>60</v>
      </c>
      <c r="B304" s="389" t="e">
        <f>INDEX(Data!AL:AL,MATCH("W"&amp;A304,Data!A:A,0))</f>
        <v>#N/A</v>
      </c>
      <c r="C304" s="392" t="e">
        <f>INDEX(Data!AJ:AJ,MATCH("W"&amp;A304,Data!A:A,0))</f>
        <v>#N/A</v>
      </c>
      <c r="D304" s="26" t="e">
        <f>IF(C304&lt;&gt;"",C304,#REF!)</f>
        <v>#N/A</v>
      </c>
      <c r="E304" s="27" t="s">
        <v>13</v>
      </c>
      <c r="F304" s="26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49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49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49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49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49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49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49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49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49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49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49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49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49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49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49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49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6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49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49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49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49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49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49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49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49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0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thickBot="1" x14ac:dyDescent="0.3">
      <c r="A305" s="387"/>
      <c r="B305" s="390"/>
      <c r="C305" s="393"/>
      <c r="D305" s="28" t="e">
        <f>IF(C305&lt;&gt;"",C305,D304)</f>
        <v>#N/A</v>
      </c>
      <c r="E305" s="29" t="s">
        <v>14</v>
      </c>
      <c r="F305" s="253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1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1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1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1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1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1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1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1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1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1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1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1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1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1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1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1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6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1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1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1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1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1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1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1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1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2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87"/>
      <c r="B306" s="390"/>
      <c r="C306" s="393"/>
      <c r="D306" s="28" t="e">
        <f>IF(C306&lt;&gt;"",C306,D305)</f>
        <v>#N/A</v>
      </c>
      <c r="E306" s="29" t="s">
        <v>15</v>
      </c>
      <c r="F306" s="253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1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1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1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1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1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1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1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1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1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1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1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1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1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1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1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1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6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1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1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1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1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1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1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1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1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2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387"/>
      <c r="B307" s="390"/>
      <c r="C307" s="393"/>
      <c r="D307" s="28" t="e">
        <f>IF(C307&lt;&gt;"",C307,D306)</f>
        <v>#N/A</v>
      </c>
      <c r="E307" s="29" t="s">
        <v>16</v>
      </c>
      <c r="F307" s="253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1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1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1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1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1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1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1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1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1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1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1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1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1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1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1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1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6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1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1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1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1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1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1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1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1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2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88"/>
      <c r="B308" s="391"/>
      <c r="C308" s="394"/>
      <c r="D308" s="30" t="e">
        <f>IF(C308&lt;&gt;"",C308,D307)</f>
        <v>#N/A</v>
      </c>
      <c r="E308" s="31" t="s">
        <v>17</v>
      </c>
      <c r="F308" s="254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5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5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5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5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5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5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5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5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5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5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5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5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5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5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5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5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6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5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5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5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5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5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5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5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5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7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86">
        <v>61</v>
      </c>
      <c r="B309" s="389" t="e">
        <f>INDEX(Data!AL:AL,MATCH("W"&amp;A309,Data!A:A,0))</f>
        <v>#N/A</v>
      </c>
      <c r="C309" s="392" t="e">
        <f>INDEX(Data!AJ:AJ,MATCH("W"&amp;A309,Data!A:A,0))</f>
        <v>#N/A</v>
      </c>
      <c r="D309" s="26" t="e">
        <f>IF(C309&lt;&gt;"",C309,#REF!)</f>
        <v>#N/A</v>
      </c>
      <c r="E309" s="27" t="s">
        <v>13</v>
      </c>
      <c r="F309" s="26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49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49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49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49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49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49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49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49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49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49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49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49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49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49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49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49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6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49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49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49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49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49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49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49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49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0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thickBot="1" x14ac:dyDescent="0.3">
      <c r="A310" s="387"/>
      <c r="B310" s="390"/>
      <c r="C310" s="393"/>
      <c r="D310" s="28" t="e">
        <f>IF(C310&lt;&gt;"",C310,D309)</f>
        <v>#N/A</v>
      </c>
      <c r="E310" s="29" t="s">
        <v>14</v>
      </c>
      <c r="F310" s="253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1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1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1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1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1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1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1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1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1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1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1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1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1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1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1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1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6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1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1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1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1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1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1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1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1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2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87"/>
      <c r="B311" s="390"/>
      <c r="C311" s="393"/>
      <c r="D311" s="28" t="e">
        <f>IF(C311&lt;&gt;"",C311,D310)</f>
        <v>#N/A</v>
      </c>
      <c r="E311" s="29" t="s">
        <v>15</v>
      </c>
      <c r="F311" s="253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1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1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1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1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1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1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1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1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1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1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1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1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1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1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1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1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6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1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1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1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1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1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1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1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1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2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387"/>
      <c r="B312" s="390"/>
      <c r="C312" s="393"/>
      <c r="D312" s="28" t="e">
        <f>IF(C312&lt;&gt;"",C312,D311)</f>
        <v>#N/A</v>
      </c>
      <c r="E312" s="29" t="s">
        <v>16</v>
      </c>
      <c r="F312" s="253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1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1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1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1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1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1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1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1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1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1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1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1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1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1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1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1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6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1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1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1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1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1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1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1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1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2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88"/>
      <c r="B313" s="391"/>
      <c r="C313" s="394"/>
      <c r="D313" s="30" t="e">
        <f>IF(C313&lt;&gt;"",C313,D312)</f>
        <v>#N/A</v>
      </c>
      <c r="E313" s="31" t="s">
        <v>17</v>
      </c>
      <c r="F313" s="254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5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5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5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5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5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5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5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5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5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5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5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5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5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5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5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5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6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5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5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5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5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5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5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5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5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7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86">
        <v>62</v>
      </c>
      <c r="B314" s="389" t="e">
        <f>INDEX(Data!AL:AL,MATCH("W"&amp;A314,Data!A:A,0))</f>
        <v>#N/A</v>
      </c>
      <c r="C314" s="392" t="e">
        <f>INDEX(Data!AJ:AJ,MATCH("W"&amp;A314,Data!A:A,0))</f>
        <v>#N/A</v>
      </c>
      <c r="D314" s="26" t="e">
        <f>IF(C314&lt;&gt;"",C314,#REF!)</f>
        <v>#N/A</v>
      </c>
      <c r="E314" s="27" t="s">
        <v>13</v>
      </c>
      <c r="F314" s="26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49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49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49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49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49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49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49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49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49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49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49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49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49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49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49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49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6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49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49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49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49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49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49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49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49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0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thickBot="1" x14ac:dyDescent="0.3">
      <c r="A315" s="387"/>
      <c r="B315" s="390"/>
      <c r="C315" s="393"/>
      <c r="D315" s="28" t="e">
        <f>IF(C315&lt;&gt;"",C315,D314)</f>
        <v>#N/A</v>
      </c>
      <c r="E315" s="29" t="s">
        <v>14</v>
      </c>
      <c r="F315" s="253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1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1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1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1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1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1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1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1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1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1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1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1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1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1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1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1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6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1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1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1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1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1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1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1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1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2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87"/>
      <c r="B316" s="390"/>
      <c r="C316" s="393"/>
      <c r="D316" s="28" t="e">
        <f>IF(C316&lt;&gt;"",C316,D315)</f>
        <v>#N/A</v>
      </c>
      <c r="E316" s="29" t="s">
        <v>15</v>
      </c>
      <c r="F316" s="253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1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1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1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1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1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1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1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1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1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1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1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1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1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1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1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1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6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1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1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1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1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1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1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1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1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2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387"/>
      <c r="B317" s="390"/>
      <c r="C317" s="393"/>
      <c r="D317" s="28" t="e">
        <f>IF(C317&lt;&gt;"",C317,D316)</f>
        <v>#N/A</v>
      </c>
      <c r="E317" s="29" t="s">
        <v>16</v>
      </c>
      <c r="F317" s="253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1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1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1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1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1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1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1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1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1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1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1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1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1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1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1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1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6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1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1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1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1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1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1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1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1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2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88"/>
      <c r="B318" s="391"/>
      <c r="C318" s="394"/>
      <c r="D318" s="30" t="e">
        <f>IF(C318&lt;&gt;"",C318,D317)</f>
        <v>#N/A</v>
      </c>
      <c r="E318" s="31" t="s">
        <v>17</v>
      </c>
      <c r="F318" s="254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5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5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5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5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5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5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5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5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5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5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5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5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5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5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5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5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6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5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5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5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5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5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5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5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5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7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86">
        <v>63</v>
      </c>
      <c r="B319" s="389" t="e">
        <f>INDEX(Data!AL:AL,MATCH("W"&amp;A319,Data!A:A,0))</f>
        <v>#N/A</v>
      </c>
      <c r="C319" s="392" t="e">
        <f>INDEX(Data!AJ:AJ,MATCH("W"&amp;A319,Data!A:A,0))</f>
        <v>#N/A</v>
      </c>
      <c r="D319" s="26" t="e">
        <f>IF(C319&lt;&gt;"",C319,#REF!)</f>
        <v>#N/A</v>
      </c>
      <c r="E319" s="27" t="s">
        <v>13</v>
      </c>
      <c r="F319" s="26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49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49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49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49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49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49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49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49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49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49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49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49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49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49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49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49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6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49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49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49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49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49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49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49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49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0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thickBot="1" x14ac:dyDescent="0.3">
      <c r="A320" s="387"/>
      <c r="B320" s="390"/>
      <c r="C320" s="393"/>
      <c r="D320" s="28" t="e">
        <f>IF(C320&lt;&gt;"",C320,D319)</f>
        <v>#N/A</v>
      </c>
      <c r="E320" s="29" t="s">
        <v>14</v>
      </c>
      <c r="F320" s="253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1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1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1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1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1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1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1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1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1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1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1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1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1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1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1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1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6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1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1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1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1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1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1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1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1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2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87"/>
      <c r="B321" s="390"/>
      <c r="C321" s="393"/>
      <c r="D321" s="28" t="e">
        <f>IF(C321&lt;&gt;"",C321,D320)</f>
        <v>#N/A</v>
      </c>
      <c r="E321" s="29" t="s">
        <v>15</v>
      </c>
      <c r="F321" s="253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1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1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1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1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1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1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1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1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1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1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1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1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1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1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1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1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6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1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1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1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1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1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1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1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1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2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387"/>
      <c r="B322" s="390"/>
      <c r="C322" s="393"/>
      <c r="D322" s="28" t="e">
        <f>IF(C322&lt;&gt;"",C322,D321)</f>
        <v>#N/A</v>
      </c>
      <c r="E322" s="29" t="s">
        <v>16</v>
      </c>
      <c r="F322" s="253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1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1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1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1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1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1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1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1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1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1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1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1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1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1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1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1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6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1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1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1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1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1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1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1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1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2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88"/>
      <c r="B323" s="391"/>
      <c r="C323" s="394"/>
      <c r="D323" s="30" t="e">
        <f>IF(C323&lt;&gt;"",C323,D322)</f>
        <v>#N/A</v>
      </c>
      <c r="E323" s="31" t="s">
        <v>17</v>
      </c>
      <c r="F323" s="254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5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5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5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5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5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5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5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5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5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5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5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5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5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5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5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5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6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5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5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5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5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5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5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5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5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7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86">
        <v>64</v>
      </c>
      <c r="B324" s="389" t="e">
        <f>INDEX(Data!AL:AL,MATCH("W"&amp;A324,Data!A:A,0))</f>
        <v>#N/A</v>
      </c>
      <c r="C324" s="392" t="e">
        <f>INDEX(Data!AJ:AJ,MATCH("W"&amp;A324,Data!A:A,0))</f>
        <v>#N/A</v>
      </c>
      <c r="D324" s="26" t="e">
        <f>IF(C324&lt;&gt;"",C324,#REF!)</f>
        <v>#N/A</v>
      </c>
      <c r="E324" s="27" t="s">
        <v>13</v>
      </c>
      <c r="F324" s="26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49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49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49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49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49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49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49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49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49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49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49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49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49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49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49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49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6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49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49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49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49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49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49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49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49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0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thickBot="1" x14ac:dyDescent="0.3">
      <c r="A325" s="387"/>
      <c r="B325" s="390"/>
      <c r="C325" s="393"/>
      <c r="D325" s="28" t="e">
        <f>IF(C325&lt;&gt;"",C325,D324)</f>
        <v>#N/A</v>
      </c>
      <c r="E325" s="29" t="s">
        <v>14</v>
      </c>
      <c r="F325" s="253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1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1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1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1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1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1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1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1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1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1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1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1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1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1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1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1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6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1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1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1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1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1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1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1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1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2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87"/>
      <c r="B326" s="390"/>
      <c r="C326" s="393"/>
      <c r="D326" s="28" t="e">
        <f>IF(C326&lt;&gt;"",C326,D325)</f>
        <v>#N/A</v>
      </c>
      <c r="E326" s="29" t="s">
        <v>15</v>
      </c>
      <c r="F326" s="253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1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1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1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1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1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1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1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1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1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1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1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1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1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1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1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1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6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1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1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1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1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1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1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1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1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2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387"/>
      <c r="B327" s="390"/>
      <c r="C327" s="393"/>
      <c r="D327" s="28" t="e">
        <f>IF(C327&lt;&gt;"",C327,D326)</f>
        <v>#N/A</v>
      </c>
      <c r="E327" s="29" t="s">
        <v>16</v>
      </c>
      <c r="F327" s="253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1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1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1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1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1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1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1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1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1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1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1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1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1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1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1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1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6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1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1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1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1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1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1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1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1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2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88"/>
      <c r="B328" s="391"/>
      <c r="C328" s="394"/>
      <c r="D328" s="30" t="e">
        <f>IF(C328&lt;&gt;"",C328,D327)</f>
        <v>#N/A</v>
      </c>
      <c r="E328" s="31" t="s">
        <v>17</v>
      </c>
      <c r="F328" s="254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5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5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5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5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5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5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5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5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5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5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5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5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5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5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5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5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6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5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5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5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5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5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5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5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5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7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86">
        <v>65</v>
      </c>
      <c r="B329" s="389" t="e">
        <f>INDEX(Data!AL:AL,MATCH("W"&amp;A329,Data!A:A,0))</f>
        <v>#N/A</v>
      </c>
      <c r="C329" s="392" t="e">
        <f>INDEX(Data!AJ:AJ,MATCH("W"&amp;A329,Data!A:A,0))</f>
        <v>#N/A</v>
      </c>
      <c r="D329" s="26" t="e">
        <f>IF(C329&lt;&gt;"",C329,#REF!)</f>
        <v>#N/A</v>
      </c>
      <c r="E329" s="27" t="s">
        <v>13</v>
      </c>
      <c r="F329" s="26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49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49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49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49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49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49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49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49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49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49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49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49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49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49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49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49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6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49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49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49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49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49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49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49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49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0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thickBot="1" x14ac:dyDescent="0.3">
      <c r="A330" s="387"/>
      <c r="B330" s="390"/>
      <c r="C330" s="393"/>
      <c r="D330" s="28" t="e">
        <f>IF(C330&lt;&gt;"",C330,D329)</f>
        <v>#N/A</v>
      </c>
      <c r="E330" s="29" t="s">
        <v>14</v>
      </c>
      <c r="F330" s="253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1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1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1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1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1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1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1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1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1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1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1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1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1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1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1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1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6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1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1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1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1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1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1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1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1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2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87"/>
      <c r="B331" s="390"/>
      <c r="C331" s="393"/>
      <c r="D331" s="28" t="e">
        <f>IF(C331&lt;&gt;"",C331,D330)</f>
        <v>#N/A</v>
      </c>
      <c r="E331" s="29" t="s">
        <v>15</v>
      </c>
      <c r="F331" s="253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1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1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1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1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1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1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1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1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1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1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1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1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1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1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1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1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6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1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1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1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1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1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1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1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1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2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387"/>
      <c r="B332" s="390"/>
      <c r="C332" s="393"/>
      <c r="D332" s="28" t="e">
        <f>IF(C332&lt;&gt;"",C332,D331)</f>
        <v>#N/A</v>
      </c>
      <c r="E332" s="29" t="s">
        <v>16</v>
      </c>
      <c r="F332" s="253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1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1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1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1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1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1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1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1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1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1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1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1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1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1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1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1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6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1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1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1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1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1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1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1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1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2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88"/>
      <c r="B333" s="391"/>
      <c r="C333" s="394"/>
      <c r="D333" s="30" t="e">
        <f>IF(C333&lt;&gt;"",C333,D332)</f>
        <v>#N/A</v>
      </c>
      <c r="E333" s="31" t="s">
        <v>17</v>
      </c>
      <c r="F333" s="254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5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5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5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5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5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5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5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5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5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5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5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5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5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5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5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5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6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5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5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5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5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5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5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5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5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7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86">
        <v>66</v>
      </c>
      <c r="B334" s="389" t="e">
        <f>INDEX(Data!AL:AL,MATCH("W"&amp;A334,Data!A:A,0))</f>
        <v>#N/A</v>
      </c>
      <c r="C334" s="392" t="e">
        <f>INDEX(Data!AJ:AJ,MATCH("W"&amp;A334,Data!A:A,0))</f>
        <v>#N/A</v>
      </c>
      <c r="D334" s="26" t="e">
        <f>IF(C334&lt;&gt;"",C334,#REF!)</f>
        <v>#N/A</v>
      </c>
      <c r="E334" s="27" t="s">
        <v>13</v>
      </c>
      <c r="F334" s="26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49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49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49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49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49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49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49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49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49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49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49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49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49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49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49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49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6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49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49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49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49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49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49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49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49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0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thickBot="1" x14ac:dyDescent="0.3">
      <c r="A335" s="387"/>
      <c r="B335" s="390"/>
      <c r="C335" s="393"/>
      <c r="D335" s="28" t="e">
        <f>IF(C335&lt;&gt;"",C335,D334)</f>
        <v>#N/A</v>
      </c>
      <c r="E335" s="29" t="s">
        <v>14</v>
      </c>
      <c r="F335" s="253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1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1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1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1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1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1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1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1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1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1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1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1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1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1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1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1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6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1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1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1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1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1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1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1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1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2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87"/>
      <c r="B336" s="390"/>
      <c r="C336" s="393"/>
      <c r="D336" s="28" t="e">
        <f>IF(C336&lt;&gt;"",C336,D335)</f>
        <v>#N/A</v>
      </c>
      <c r="E336" s="29" t="s">
        <v>15</v>
      </c>
      <c r="F336" s="253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1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1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1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1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1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1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1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1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1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1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1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1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1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1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1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1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6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1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1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1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1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1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1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1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1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2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387"/>
      <c r="B337" s="390"/>
      <c r="C337" s="393"/>
      <c r="D337" s="28" t="e">
        <f>IF(C337&lt;&gt;"",C337,D336)</f>
        <v>#N/A</v>
      </c>
      <c r="E337" s="29" t="s">
        <v>16</v>
      </c>
      <c r="F337" s="253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1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1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1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1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1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1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1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1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1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1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1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1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1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1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1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1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6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1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1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1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1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1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1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1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1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2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88"/>
      <c r="B338" s="391"/>
      <c r="C338" s="394"/>
      <c r="D338" s="30" t="e">
        <f>IF(C338&lt;&gt;"",C338,D337)</f>
        <v>#N/A</v>
      </c>
      <c r="E338" s="31" t="s">
        <v>17</v>
      </c>
      <c r="F338" s="254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5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5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5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5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5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5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5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5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5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5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5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5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5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5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5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5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6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5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5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5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5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5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5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5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5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7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86">
        <v>67</v>
      </c>
      <c r="B339" s="389" t="e">
        <f>INDEX(Data!AL:AL,MATCH("W"&amp;A339,Data!A:A,0))</f>
        <v>#N/A</v>
      </c>
      <c r="C339" s="392" t="e">
        <f>INDEX(Data!AJ:AJ,MATCH("W"&amp;A339,Data!A:A,0))</f>
        <v>#N/A</v>
      </c>
      <c r="D339" s="26" t="e">
        <f>IF(C339&lt;&gt;"",C339,#REF!)</f>
        <v>#N/A</v>
      </c>
      <c r="E339" s="27" t="s">
        <v>13</v>
      </c>
      <c r="F339" s="26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49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49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49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49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49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49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49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49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49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49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49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49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49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49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49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49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6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49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49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49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49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49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49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49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49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0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thickBot="1" x14ac:dyDescent="0.3">
      <c r="A340" s="387"/>
      <c r="B340" s="390"/>
      <c r="C340" s="393"/>
      <c r="D340" s="28" t="e">
        <f>IF(C340&lt;&gt;"",C340,D339)</f>
        <v>#N/A</v>
      </c>
      <c r="E340" s="29" t="s">
        <v>14</v>
      </c>
      <c r="F340" s="253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1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1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1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1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1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1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1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1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1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1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1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1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1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1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1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1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6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1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1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1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1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1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1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1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1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2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87"/>
      <c r="B341" s="390"/>
      <c r="C341" s="393"/>
      <c r="D341" s="28" t="e">
        <f>IF(C341&lt;&gt;"",C341,D340)</f>
        <v>#N/A</v>
      </c>
      <c r="E341" s="29" t="s">
        <v>15</v>
      </c>
      <c r="F341" s="253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1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1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1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1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1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1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1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1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1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1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1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1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1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1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1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1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6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1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1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1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1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1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1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1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1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2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387"/>
      <c r="B342" s="390"/>
      <c r="C342" s="393"/>
      <c r="D342" s="28" t="e">
        <f>IF(C342&lt;&gt;"",C342,D341)</f>
        <v>#N/A</v>
      </c>
      <c r="E342" s="29" t="s">
        <v>16</v>
      </c>
      <c r="F342" s="253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1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1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1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1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1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1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1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1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1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1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1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1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1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1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1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1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6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1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1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1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1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1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1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1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1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2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88"/>
      <c r="B343" s="391"/>
      <c r="C343" s="394"/>
      <c r="D343" s="30" t="e">
        <f>IF(C343&lt;&gt;"",C343,D342)</f>
        <v>#N/A</v>
      </c>
      <c r="E343" s="31" t="s">
        <v>17</v>
      </c>
      <c r="F343" s="254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5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5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5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5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5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5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5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5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5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5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5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5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5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5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5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5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6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5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5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5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5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5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5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5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5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7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86">
        <v>68</v>
      </c>
      <c r="B344" s="389" t="e">
        <f>INDEX(Data!AL:AL,MATCH("W"&amp;A344,Data!A:A,0))</f>
        <v>#N/A</v>
      </c>
      <c r="C344" s="392" t="e">
        <f>INDEX(Data!AJ:AJ,MATCH("W"&amp;A344,Data!A:A,0))</f>
        <v>#N/A</v>
      </c>
      <c r="D344" s="26" t="e">
        <f>IF(C344&lt;&gt;"",C344,#REF!)</f>
        <v>#N/A</v>
      </c>
      <c r="E344" s="27" t="s">
        <v>13</v>
      </c>
      <c r="F344" s="26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49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49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49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49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49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49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49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49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49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49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49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49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49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49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49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49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6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49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49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49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49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49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49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49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49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0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thickBot="1" x14ac:dyDescent="0.3">
      <c r="A345" s="387"/>
      <c r="B345" s="390"/>
      <c r="C345" s="393"/>
      <c r="D345" s="28" t="e">
        <f>IF(C345&lt;&gt;"",C345,D344)</f>
        <v>#N/A</v>
      </c>
      <c r="E345" s="29" t="s">
        <v>14</v>
      </c>
      <c r="F345" s="253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1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1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1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1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1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1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1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1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1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1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1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1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1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1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1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1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6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1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1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1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1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1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1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1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1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2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87"/>
      <c r="B346" s="390"/>
      <c r="C346" s="393"/>
      <c r="D346" s="28" t="e">
        <f>IF(C346&lt;&gt;"",C346,D345)</f>
        <v>#N/A</v>
      </c>
      <c r="E346" s="29" t="s">
        <v>15</v>
      </c>
      <c r="F346" s="253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1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1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1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1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1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1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1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1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1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1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1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1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1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1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1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1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6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1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1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1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1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1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1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1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1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2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387"/>
      <c r="B347" s="390"/>
      <c r="C347" s="393"/>
      <c r="D347" s="28" t="e">
        <f>IF(C347&lt;&gt;"",C347,D346)</f>
        <v>#N/A</v>
      </c>
      <c r="E347" s="29" t="s">
        <v>16</v>
      </c>
      <c r="F347" s="253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1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1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1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1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1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1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1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1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1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1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1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1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1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1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1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1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6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1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1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1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1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1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1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1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1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2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88"/>
      <c r="B348" s="391"/>
      <c r="C348" s="394"/>
      <c r="D348" s="30" t="e">
        <f>IF(C348&lt;&gt;"",C348,D347)</f>
        <v>#N/A</v>
      </c>
      <c r="E348" s="31" t="s">
        <v>17</v>
      </c>
      <c r="F348" s="254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5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5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5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5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5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5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5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5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5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5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5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5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5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5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5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5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6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5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5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5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5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5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5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5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5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7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86">
        <v>69</v>
      </c>
      <c r="B349" s="389" t="e">
        <f>INDEX(Data!AL:AL,MATCH("W"&amp;A349,Data!A:A,0))</f>
        <v>#N/A</v>
      </c>
      <c r="C349" s="392" t="e">
        <f>INDEX(Data!AJ:AJ,MATCH("W"&amp;A349,Data!A:A,0))</f>
        <v>#N/A</v>
      </c>
      <c r="D349" s="26" t="e">
        <f>IF(C349&lt;&gt;"",C349,#REF!)</f>
        <v>#N/A</v>
      </c>
      <c r="E349" s="27" t="s">
        <v>13</v>
      </c>
      <c r="F349" s="26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49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49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49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49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49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49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49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49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49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49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49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49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49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49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49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49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6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49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49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49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49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49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49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49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49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0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thickBot="1" x14ac:dyDescent="0.3">
      <c r="A350" s="387"/>
      <c r="B350" s="390"/>
      <c r="C350" s="393"/>
      <c r="D350" s="28" t="e">
        <f>IF(C350&lt;&gt;"",C350,D349)</f>
        <v>#N/A</v>
      </c>
      <c r="E350" s="29" t="s">
        <v>14</v>
      </c>
      <c r="F350" s="253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1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1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1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1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1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1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1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1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1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1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1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1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1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1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1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1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6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1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1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1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1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1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1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1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1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2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87"/>
      <c r="B351" s="390"/>
      <c r="C351" s="393"/>
      <c r="D351" s="28" t="e">
        <f>IF(C351&lt;&gt;"",C351,D350)</f>
        <v>#N/A</v>
      </c>
      <c r="E351" s="29" t="s">
        <v>15</v>
      </c>
      <c r="F351" s="253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1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1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1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1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1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1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1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1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1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1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1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1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1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1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1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1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6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1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1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1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1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1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1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1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1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2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387"/>
      <c r="B352" s="390"/>
      <c r="C352" s="393"/>
      <c r="D352" s="28" t="e">
        <f>IF(C352&lt;&gt;"",C352,D351)</f>
        <v>#N/A</v>
      </c>
      <c r="E352" s="29" t="s">
        <v>16</v>
      </c>
      <c r="F352" s="253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1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1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1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1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1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1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1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1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1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1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1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1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1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1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1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1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6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1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1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1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1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1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1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1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1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2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88"/>
      <c r="B353" s="391"/>
      <c r="C353" s="394"/>
      <c r="D353" s="30" t="e">
        <f>IF(C353&lt;&gt;"",C353,D352)</f>
        <v>#N/A</v>
      </c>
      <c r="E353" s="31" t="s">
        <v>17</v>
      </c>
      <c r="F353" s="254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5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5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5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5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5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5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5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5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5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5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5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5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5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5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5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5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6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5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5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5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5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5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5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5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5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7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86">
        <v>70</v>
      </c>
      <c r="B354" s="389" t="e">
        <f>INDEX(Data!AL:AL,MATCH("W"&amp;A354,Data!A:A,0))</f>
        <v>#N/A</v>
      </c>
      <c r="C354" s="392" t="e">
        <f>INDEX(Data!AJ:AJ,MATCH("W"&amp;A354,Data!A:A,0))</f>
        <v>#N/A</v>
      </c>
      <c r="D354" s="26" t="e">
        <f>IF(C354&lt;&gt;"",C354,#REF!)</f>
        <v>#N/A</v>
      </c>
      <c r="E354" s="27" t="s">
        <v>13</v>
      </c>
      <c r="F354" s="26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49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49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49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49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49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49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49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49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49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49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49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49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49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49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49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49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6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49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49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49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49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49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49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49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49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0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thickBot="1" x14ac:dyDescent="0.3">
      <c r="A355" s="387"/>
      <c r="B355" s="390"/>
      <c r="C355" s="393"/>
      <c r="D355" s="28" t="e">
        <f>IF(C355&lt;&gt;"",C355,D354)</f>
        <v>#N/A</v>
      </c>
      <c r="E355" s="29" t="s">
        <v>14</v>
      </c>
      <c r="F355" s="253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1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1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1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1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1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1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1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1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1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1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1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1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1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1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1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1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6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1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1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1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1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1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1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1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1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2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87"/>
      <c r="B356" s="390"/>
      <c r="C356" s="393"/>
      <c r="D356" s="28" t="e">
        <f>IF(C356&lt;&gt;"",C356,D355)</f>
        <v>#N/A</v>
      </c>
      <c r="E356" s="29" t="s">
        <v>15</v>
      </c>
      <c r="F356" s="253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1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1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1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1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1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1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1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1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1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1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1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1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1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1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1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1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6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1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1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1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1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1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1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1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1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2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387"/>
      <c r="B357" s="390"/>
      <c r="C357" s="393"/>
      <c r="D357" s="28" t="e">
        <f>IF(C357&lt;&gt;"",C357,D356)</f>
        <v>#N/A</v>
      </c>
      <c r="E357" s="29" t="s">
        <v>16</v>
      </c>
      <c r="F357" s="253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1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1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1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1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1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1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1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1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1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1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1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1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1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1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1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1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6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1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1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1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1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1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1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1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1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2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88"/>
      <c r="B358" s="391"/>
      <c r="C358" s="394"/>
      <c r="D358" s="30" t="e">
        <f>IF(C358&lt;&gt;"",C358,D357)</f>
        <v>#N/A</v>
      </c>
      <c r="E358" s="31" t="s">
        <v>17</v>
      </c>
      <c r="F358" s="254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5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5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5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5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5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5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5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5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5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5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5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5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5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5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5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5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6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5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5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5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5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5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5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5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5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7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86">
        <v>71</v>
      </c>
      <c r="B359" s="389" t="e">
        <f>INDEX(Data!AL:AL,MATCH("W"&amp;A359,Data!A:A,0))</f>
        <v>#N/A</v>
      </c>
      <c r="C359" s="392" t="e">
        <f>INDEX(Data!AJ:AJ,MATCH("W"&amp;A359,Data!A:A,0))</f>
        <v>#N/A</v>
      </c>
      <c r="D359" s="26" t="e">
        <f>IF(C359&lt;&gt;"",C359,#REF!)</f>
        <v>#N/A</v>
      </c>
      <c r="E359" s="27" t="s">
        <v>13</v>
      </c>
      <c r="F359" s="26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49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49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49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49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49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49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49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49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49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49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49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49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49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49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49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49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6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49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49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49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49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49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49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49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49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0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thickBot="1" x14ac:dyDescent="0.3">
      <c r="A360" s="387"/>
      <c r="B360" s="390"/>
      <c r="C360" s="393"/>
      <c r="D360" s="28" t="e">
        <f>IF(C360&lt;&gt;"",C360,D359)</f>
        <v>#N/A</v>
      </c>
      <c r="E360" s="29" t="s">
        <v>14</v>
      </c>
      <c r="F360" s="253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1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1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1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1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1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1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1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1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1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1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1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1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1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1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1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1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6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1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1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1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1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1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1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1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1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2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87"/>
      <c r="B361" s="390"/>
      <c r="C361" s="393"/>
      <c r="D361" s="28" t="e">
        <f>IF(C361&lt;&gt;"",C361,D360)</f>
        <v>#N/A</v>
      </c>
      <c r="E361" s="29" t="s">
        <v>15</v>
      </c>
      <c r="F361" s="253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1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1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1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1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1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1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1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1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1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1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1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1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1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1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1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1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6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1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1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1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1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1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1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1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1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2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387"/>
      <c r="B362" s="390"/>
      <c r="C362" s="393"/>
      <c r="D362" s="28" t="e">
        <f>IF(C362&lt;&gt;"",C362,D361)</f>
        <v>#N/A</v>
      </c>
      <c r="E362" s="29" t="s">
        <v>16</v>
      </c>
      <c r="F362" s="253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1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1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1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1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1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1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1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1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1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1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1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1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1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1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1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1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6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1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1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1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1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1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1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1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1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2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88"/>
      <c r="B363" s="391"/>
      <c r="C363" s="394"/>
      <c r="D363" s="30" t="e">
        <f>IF(C363&lt;&gt;"",C363,D362)</f>
        <v>#N/A</v>
      </c>
      <c r="E363" s="31" t="s">
        <v>17</v>
      </c>
      <c r="F363" s="254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5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5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5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5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5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5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5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5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5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5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5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5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5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5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5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5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6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5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5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5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5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5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5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5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5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7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86">
        <v>72</v>
      </c>
      <c r="B364" s="389" t="e">
        <f>INDEX(Data!AL:AL,MATCH("W"&amp;A364,Data!A:A,0))</f>
        <v>#N/A</v>
      </c>
      <c r="C364" s="392" t="e">
        <f>INDEX(Data!AJ:AJ,MATCH("W"&amp;A364,Data!A:A,0))</f>
        <v>#N/A</v>
      </c>
      <c r="D364" s="26" t="e">
        <f>IF(C364&lt;&gt;"",C364,#REF!)</f>
        <v>#N/A</v>
      </c>
      <c r="E364" s="27" t="s">
        <v>13</v>
      </c>
      <c r="F364" s="26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49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49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49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49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49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49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49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49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49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49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49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49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49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49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49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49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6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49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49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49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49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49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49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49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49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0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thickBot="1" x14ac:dyDescent="0.3">
      <c r="A365" s="387"/>
      <c r="B365" s="390"/>
      <c r="C365" s="393"/>
      <c r="D365" s="28" t="e">
        <f>IF(C365&lt;&gt;"",C365,D364)</f>
        <v>#N/A</v>
      </c>
      <c r="E365" s="29" t="s">
        <v>14</v>
      </c>
      <c r="F365" s="253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1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1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1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1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1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1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1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1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1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1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1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1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1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1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1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1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6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1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1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1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1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1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1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1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1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2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87"/>
      <c r="B366" s="390"/>
      <c r="C366" s="393"/>
      <c r="D366" s="28" t="e">
        <f>IF(C366&lt;&gt;"",C366,D365)</f>
        <v>#N/A</v>
      </c>
      <c r="E366" s="29" t="s">
        <v>15</v>
      </c>
      <c r="F366" s="253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1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1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1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1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1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1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1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1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1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1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1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1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1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1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1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1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6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1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1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1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1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1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1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1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1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2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387"/>
      <c r="B367" s="390"/>
      <c r="C367" s="393"/>
      <c r="D367" s="28" t="e">
        <f>IF(C367&lt;&gt;"",C367,D366)</f>
        <v>#N/A</v>
      </c>
      <c r="E367" s="29" t="s">
        <v>16</v>
      </c>
      <c r="F367" s="253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1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1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1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1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1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1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1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1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1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1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1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1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1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1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1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1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6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1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1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1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1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1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1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1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1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2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88"/>
      <c r="B368" s="391"/>
      <c r="C368" s="394"/>
      <c r="D368" s="30" t="e">
        <f>IF(C368&lt;&gt;"",C368,D367)</f>
        <v>#N/A</v>
      </c>
      <c r="E368" s="31" t="s">
        <v>17</v>
      </c>
      <c r="F368" s="254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5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5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5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5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5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5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5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5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5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5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5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5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5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5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5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5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6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5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5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5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5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5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5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5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5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7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86">
        <v>73</v>
      </c>
      <c r="B369" s="389" t="e">
        <f>INDEX(Data!AL:AL,MATCH("W"&amp;A369,Data!A:A,0))</f>
        <v>#N/A</v>
      </c>
      <c r="C369" s="392" t="e">
        <f>INDEX(Data!AJ:AJ,MATCH("W"&amp;A369,Data!A:A,0))</f>
        <v>#N/A</v>
      </c>
      <c r="D369" s="26" t="e">
        <f>IF(C369&lt;&gt;"",C369,#REF!)</f>
        <v>#N/A</v>
      </c>
      <c r="E369" s="27" t="s">
        <v>13</v>
      </c>
      <c r="F369" s="26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49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49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49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49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49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49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49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49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49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49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49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49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49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49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49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49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6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49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49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49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49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49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49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49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49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0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thickBot="1" x14ac:dyDescent="0.3">
      <c r="A370" s="387"/>
      <c r="B370" s="390"/>
      <c r="C370" s="393"/>
      <c r="D370" s="28" t="e">
        <f>IF(C370&lt;&gt;"",C370,D369)</f>
        <v>#N/A</v>
      </c>
      <c r="E370" s="29" t="s">
        <v>14</v>
      </c>
      <c r="F370" s="253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1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1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1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1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1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1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1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1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1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1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1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1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1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1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1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1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6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1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1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1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1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1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1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1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1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2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87"/>
      <c r="B371" s="390"/>
      <c r="C371" s="393"/>
      <c r="D371" s="28" t="e">
        <f>IF(C371&lt;&gt;"",C371,D370)</f>
        <v>#N/A</v>
      </c>
      <c r="E371" s="29" t="s">
        <v>15</v>
      </c>
      <c r="F371" s="253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1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1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1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1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1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1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1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1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1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1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1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1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1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1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1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1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6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1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1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1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1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1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1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1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1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2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387"/>
      <c r="B372" s="390"/>
      <c r="C372" s="393"/>
      <c r="D372" s="28" t="e">
        <f>IF(C372&lt;&gt;"",C372,D371)</f>
        <v>#N/A</v>
      </c>
      <c r="E372" s="29" t="s">
        <v>16</v>
      </c>
      <c r="F372" s="253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1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1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1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1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1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1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1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1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1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1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1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1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1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1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1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1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6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1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1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1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1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1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1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1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1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2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88"/>
      <c r="B373" s="391"/>
      <c r="C373" s="394"/>
      <c r="D373" s="30" t="e">
        <f>IF(C373&lt;&gt;"",C373,D372)</f>
        <v>#N/A</v>
      </c>
      <c r="E373" s="31" t="s">
        <v>17</v>
      </c>
      <c r="F373" s="254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5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5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5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5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5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5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5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5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5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5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5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5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5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5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5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5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6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5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5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5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5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5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5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5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5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7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86">
        <v>74</v>
      </c>
      <c r="B374" s="389" t="e">
        <f>INDEX(Data!AL:AL,MATCH("W"&amp;A374,Data!A:A,0))</f>
        <v>#N/A</v>
      </c>
      <c r="C374" s="392" t="e">
        <f>INDEX(Data!AJ:AJ,MATCH("W"&amp;A374,Data!A:A,0))</f>
        <v>#N/A</v>
      </c>
      <c r="D374" s="26" t="e">
        <f>IF(C374&lt;&gt;"",C374,#REF!)</f>
        <v>#N/A</v>
      </c>
      <c r="E374" s="27" t="s">
        <v>13</v>
      </c>
      <c r="F374" s="26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49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49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49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49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49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49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49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49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49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49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49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49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49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49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49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49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6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49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49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49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49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49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49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49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49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0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thickBot="1" x14ac:dyDescent="0.3">
      <c r="A375" s="387"/>
      <c r="B375" s="390"/>
      <c r="C375" s="393"/>
      <c r="D375" s="28" t="e">
        <f>IF(C375&lt;&gt;"",C375,D374)</f>
        <v>#N/A</v>
      </c>
      <c r="E375" s="29" t="s">
        <v>14</v>
      </c>
      <c r="F375" s="253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1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1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1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1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1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1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1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1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1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1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1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1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1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1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1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1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6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1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1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1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1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1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1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1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1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2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87"/>
      <c r="B376" s="390"/>
      <c r="C376" s="393"/>
      <c r="D376" s="28" t="e">
        <f>IF(C376&lt;&gt;"",C376,D375)</f>
        <v>#N/A</v>
      </c>
      <c r="E376" s="29" t="s">
        <v>15</v>
      </c>
      <c r="F376" s="253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1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1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1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1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1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1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1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1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1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1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1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1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1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1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1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1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6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1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1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1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1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1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1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1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1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2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387"/>
      <c r="B377" s="390"/>
      <c r="C377" s="393"/>
      <c r="D377" s="28" t="e">
        <f>IF(C377&lt;&gt;"",C377,D376)</f>
        <v>#N/A</v>
      </c>
      <c r="E377" s="29" t="s">
        <v>16</v>
      </c>
      <c r="F377" s="253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1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1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1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1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1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1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1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1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1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1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1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1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1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1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1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1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6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1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1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1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1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1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1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1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1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2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88"/>
      <c r="B378" s="391"/>
      <c r="C378" s="394"/>
      <c r="D378" s="30" t="e">
        <f>IF(C378&lt;&gt;"",C378,D377)</f>
        <v>#N/A</v>
      </c>
      <c r="E378" s="31" t="s">
        <v>17</v>
      </c>
      <c r="F378" s="254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5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5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5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5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5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5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5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5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5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5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5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5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5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5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5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5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6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5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5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5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5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5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5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5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5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7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86">
        <v>75</v>
      </c>
      <c r="B379" s="389" t="e">
        <f>INDEX(Data!AL:AL,MATCH("W"&amp;A379,Data!A:A,0))</f>
        <v>#N/A</v>
      </c>
      <c r="C379" s="392" t="e">
        <f>INDEX(Data!AJ:AJ,MATCH("W"&amp;A379,Data!A:A,0))</f>
        <v>#N/A</v>
      </c>
      <c r="D379" s="26" t="e">
        <f>IF(C379&lt;&gt;"",C379,#REF!)</f>
        <v>#N/A</v>
      </c>
      <c r="E379" s="27" t="s">
        <v>13</v>
      </c>
      <c r="F379" s="26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49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49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49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49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49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49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49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49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49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49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49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49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49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49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49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49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6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49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49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49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49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49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49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49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49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0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thickBot="1" x14ac:dyDescent="0.3">
      <c r="A380" s="387"/>
      <c r="B380" s="390"/>
      <c r="C380" s="393"/>
      <c r="D380" s="28" t="e">
        <f>IF(C380&lt;&gt;"",C380,D379)</f>
        <v>#N/A</v>
      </c>
      <c r="E380" s="29" t="s">
        <v>14</v>
      </c>
      <c r="F380" s="253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1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1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1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1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1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1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1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1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1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1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1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1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1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1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1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1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6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1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1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1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1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1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1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1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1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2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87"/>
      <c r="B381" s="390"/>
      <c r="C381" s="393"/>
      <c r="D381" s="28" t="e">
        <f>IF(C381&lt;&gt;"",C381,D380)</f>
        <v>#N/A</v>
      </c>
      <c r="E381" s="29" t="s">
        <v>15</v>
      </c>
      <c r="F381" s="253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1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1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1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1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1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1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1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1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1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1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1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1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1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1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1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1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6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1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1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1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1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1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1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1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1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2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387"/>
      <c r="B382" s="390"/>
      <c r="C382" s="393"/>
      <c r="D382" s="28" t="e">
        <f>IF(C382&lt;&gt;"",C382,D381)</f>
        <v>#N/A</v>
      </c>
      <c r="E382" s="29" t="s">
        <v>16</v>
      </c>
      <c r="F382" s="253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1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1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1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1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1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1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1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1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1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1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1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1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1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1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1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1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6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1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1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1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1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1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1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1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1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2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88"/>
      <c r="B383" s="391"/>
      <c r="C383" s="394"/>
      <c r="D383" s="30" t="e">
        <f>IF(C383&lt;&gt;"",C383,D382)</f>
        <v>#N/A</v>
      </c>
      <c r="E383" s="31" t="s">
        <v>17</v>
      </c>
      <c r="F383" s="254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5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5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5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5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5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5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5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5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5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5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5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5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5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5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5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5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6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5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5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5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5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5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5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5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5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7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86">
        <v>76</v>
      </c>
      <c r="B384" s="389" t="e">
        <f>INDEX(Data!AL:AL,MATCH("W"&amp;A384,Data!A:A,0))</f>
        <v>#N/A</v>
      </c>
      <c r="C384" s="392" t="e">
        <f>INDEX(Data!AJ:AJ,MATCH("W"&amp;A384,Data!A:A,0))</f>
        <v>#N/A</v>
      </c>
      <c r="D384" s="26" t="e">
        <f>IF(C384&lt;&gt;"",C384,#REF!)</f>
        <v>#N/A</v>
      </c>
      <c r="E384" s="27" t="s">
        <v>13</v>
      </c>
      <c r="F384" s="26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49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49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49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49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49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49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49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49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49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49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49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49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49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49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49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49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6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49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49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49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49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49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49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49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49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0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thickBot="1" x14ac:dyDescent="0.3">
      <c r="A385" s="387"/>
      <c r="B385" s="390"/>
      <c r="C385" s="393"/>
      <c r="D385" s="28" t="e">
        <f>IF(C385&lt;&gt;"",C385,D384)</f>
        <v>#N/A</v>
      </c>
      <c r="E385" s="29" t="s">
        <v>14</v>
      </c>
      <c r="F385" s="253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1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1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1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1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1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1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1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1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1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1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1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1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1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1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1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1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6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1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1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1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1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1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1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1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1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2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87"/>
      <c r="B386" s="390"/>
      <c r="C386" s="393"/>
      <c r="D386" s="28" t="e">
        <f>IF(C386&lt;&gt;"",C386,D385)</f>
        <v>#N/A</v>
      </c>
      <c r="E386" s="29" t="s">
        <v>15</v>
      </c>
      <c r="F386" s="253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1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1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1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1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1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1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1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1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1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1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1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1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1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1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1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1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6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1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1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1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1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1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1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1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1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2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387"/>
      <c r="B387" s="390"/>
      <c r="C387" s="393"/>
      <c r="D387" s="28" t="e">
        <f>IF(C387&lt;&gt;"",C387,D386)</f>
        <v>#N/A</v>
      </c>
      <c r="E387" s="29" t="s">
        <v>16</v>
      </c>
      <c r="F387" s="253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1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1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1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1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1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1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1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1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1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1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1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1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1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1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1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1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6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1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1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1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1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1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1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1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1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2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88"/>
      <c r="B388" s="391"/>
      <c r="C388" s="394"/>
      <c r="D388" s="30" t="e">
        <f>IF(C388&lt;&gt;"",C388,D387)</f>
        <v>#N/A</v>
      </c>
      <c r="E388" s="31" t="s">
        <v>17</v>
      </c>
      <c r="F388" s="254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5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5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5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5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5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5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5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5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5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5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5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5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5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5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5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5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6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5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5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5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5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5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5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5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5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7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86">
        <v>77</v>
      </c>
      <c r="B389" s="389" t="e">
        <f>INDEX(Data!AL:AL,MATCH("W"&amp;A389,Data!A:A,0))</f>
        <v>#N/A</v>
      </c>
      <c r="C389" s="392" t="e">
        <f>INDEX(Data!AJ:AJ,MATCH("W"&amp;A389,Data!A:A,0))</f>
        <v>#N/A</v>
      </c>
      <c r="D389" s="26" t="e">
        <f>IF(C389&lt;&gt;"",C389,#REF!)</f>
        <v>#N/A</v>
      </c>
      <c r="E389" s="27" t="s">
        <v>13</v>
      </c>
      <c r="F389" s="26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49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49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49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49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49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49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49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49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49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49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49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49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49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49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49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49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6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49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49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49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49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49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49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49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49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0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thickBot="1" x14ac:dyDescent="0.3">
      <c r="A390" s="387"/>
      <c r="B390" s="390"/>
      <c r="C390" s="393"/>
      <c r="D390" s="28" t="e">
        <f>IF(C390&lt;&gt;"",C390,D389)</f>
        <v>#N/A</v>
      </c>
      <c r="E390" s="29" t="s">
        <v>14</v>
      </c>
      <c r="F390" s="253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1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1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1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1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1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1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1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1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1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1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1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1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1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1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1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1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6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1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1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1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1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1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1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1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1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2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87"/>
      <c r="B391" s="390"/>
      <c r="C391" s="393"/>
      <c r="D391" s="28" t="e">
        <f>IF(C391&lt;&gt;"",C391,D390)</f>
        <v>#N/A</v>
      </c>
      <c r="E391" s="29" t="s">
        <v>15</v>
      </c>
      <c r="F391" s="253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1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1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1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1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1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1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1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1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1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1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1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1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1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1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1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1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6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1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1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1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1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1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1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1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1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2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387"/>
      <c r="B392" s="390"/>
      <c r="C392" s="393"/>
      <c r="D392" s="28" t="e">
        <f>IF(C392&lt;&gt;"",C392,D391)</f>
        <v>#N/A</v>
      </c>
      <c r="E392" s="29" t="s">
        <v>16</v>
      </c>
      <c r="F392" s="253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1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1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1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1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1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1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1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1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1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1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1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1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1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1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1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1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6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1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1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1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1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1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1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1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1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2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88"/>
      <c r="B393" s="391"/>
      <c r="C393" s="394"/>
      <c r="D393" s="30" t="e">
        <f>IF(C393&lt;&gt;"",C393,D392)</f>
        <v>#N/A</v>
      </c>
      <c r="E393" s="31" t="s">
        <v>17</v>
      </c>
      <c r="F393" s="254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5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5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5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5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5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5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5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5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5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5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5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5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5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5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5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5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6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5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5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5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5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5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5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5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5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7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86">
        <v>78</v>
      </c>
      <c r="B394" s="389" t="e">
        <f>INDEX(Data!AL:AL,MATCH("W"&amp;A394,Data!A:A,0))</f>
        <v>#N/A</v>
      </c>
      <c r="C394" s="392" t="e">
        <f>INDEX(Data!AJ:AJ,MATCH("W"&amp;A394,Data!A:A,0))</f>
        <v>#N/A</v>
      </c>
      <c r="D394" s="26" t="e">
        <f>IF(C394&lt;&gt;"",C394,#REF!)</f>
        <v>#N/A</v>
      </c>
      <c r="E394" s="27" t="s">
        <v>13</v>
      </c>
      <c r="F394" s="26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49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49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49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49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49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49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49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49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49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49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49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49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49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49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49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49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6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49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49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49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49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49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49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49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49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0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thickBot="1" x14ac:dyDescent="0.3">
      <c r="A395" s="387"/>
      <c r="B395" s="390"/>
      <c r="C395" s="393"/>
      <c r="D395" s="28" t="e">
        <f>IF(C395&lt;&gt;"",C395,D394)</f>
        <v>#N/A</v>
      </c>
      <c r="E395" s="29" t="s">
        <v>14</v>
      </c>
      <c r="F395" s="253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1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1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1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1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1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1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1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1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1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1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1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1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1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1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1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1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6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1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1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1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1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1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1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1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1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2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87"/>
      <c r="B396" s="390"/>
      <c r="C396" s="393"/>
      <c r="D396" s="28" t="e">
        <f>IF(C396&lt;&gt;"",C396,D395)</f>
        <v>#N/A</v>
      </c>
      <c r="E396" s="29" t="s">
        <v>15</v>
      </c>
      <c r="F396" s="253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1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1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1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1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1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1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1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1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1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1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1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1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1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1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1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1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6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1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1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1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1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1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1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1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1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2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387"/>
      <c r="B397" s="390"/>
      <c r="C397" s="393"/>
      <c r="D397" s="28" t="e">
        <f>IF(C397&lt;&gt;"",C397,D396)</f>
        <v>#N/A</v>
      </c>
      <c r="E397" s="29" t="s">
        <v>16</v>
      </c>
      <c r="F397" s="253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1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1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1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1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1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1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1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1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1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1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1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1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1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1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1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1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6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1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1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1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1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1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1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1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1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2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88"/>
      <c r="B398" s="391"/>
      <c r="C398" s="394"/>
      <c r="D398" s="30" t="e">
        <f>IF(C398&lt;&gt;"",C398,D397)</f>
        <v>#N/A</v>
      </c>
      <c r="E398" s="31" t="s">
        <v>17</v>
      </c>
      <c r="F398" s="254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5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5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5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5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5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5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5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5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5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5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5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5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5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5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5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5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6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5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5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5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5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5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5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5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5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7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86">
        <v>79</v>
      </c>
      <c r="B399" s="389" t="e">
        <f>INDEX(Data!AL:AL,MATCH("W"&amp;A399,Data!A:A,0))</f>
        <v>#N/A</v>
      </c>
      <c r="C399" s="392" t="e">
        <f>INDEX(Data!AJ:AJ,MATCH("W"&amp;A399,Data!A:A,0))</f>
        <v>#N/A</v>
      </c>
      <c r="D399" s="26" t="e">
        <f>IF(C399&lt;&gt;"",C399,#REF!)</f>
        <v>#N/A</v>
      </c>
      <c r="E399" s="27" t="s">
        <v>13</v>
      </c>
      <c r="F399" s="26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49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49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49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49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49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49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49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49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49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49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49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49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49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49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49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49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6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49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49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49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49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49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49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49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49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0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thickBot="1" x14ac:dyDescent="0.3">
      <c r="A400" s="387"/>
      <c r="B400" s="390"/>
      <c r="C400" s="393"/>
      <c r="D400" s="28" t="e">
        <f>IF(C400&lt;&gt;"",C400,D399)</f>
        <v>#N/A</v>
      </c>
      <c r="E400" s="29" t="s">
        <v>14</v>
      </c>
      <c r="F400" s="253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1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1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1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1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1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1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1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1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1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1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1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1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1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1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1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1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6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1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1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1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1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1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1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1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1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2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87"/>
      <c r="B401" s="390"/>
      <c r="C401" s="393"/>
      <c r="D401" s="28" t="e">
        <f>IF(C401&lt;&gt;"",C401,D400)</f>
        <v>#N/A</v>
      </c>
      <c r="E401" s="29" t="s">
        <v>15</v>
      </c>
      <c r="F401" s="253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1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1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1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1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1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1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1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1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1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1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1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1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1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1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1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1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6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1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1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1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1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1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1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1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1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2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387"/>
      <c r="B402" s="390"/>
      <c r="C402" s="393"/>
      <c r="D402" s="28" t="e">
        <f>IF(C402&lt;&gt;"",C402,D401)</f>
        <v>#N/A</v>
      </c>
      <c r="E402" s="29" t="s">
        <v>16</v>
      </c>
      <c r="F402" s="253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1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1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1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1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1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1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1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1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1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1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1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1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1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1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1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1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6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1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1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1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1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1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1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1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1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2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88"/>
      <c r="B403" s="391"/>
      <c r="C403" s="394"/>
      <c r="D403" s="30" t="e">
        <f>IF(C403&lt;&gt;"",C403,D402)</f>
        <v>#N/A</v>
      </c>
      <c r="E403" s="31" t="s">
        <v>17</v>
      </c>
      <c r="F403" s="254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5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5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5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5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5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5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5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5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5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5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5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5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5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5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5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5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6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5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5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5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5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5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5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5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5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7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86">
        <v>80</v>
      </c>
      <c r="B404" s="389" t="e">
        <f>INDEX(Data!AL:AL,MATCH("W"&amp;A404,Data!A:A,0))</f>
        <v>#N/A</v>
      </c>
      <c r="C404" s="392" t="e">
        <f>INDEX(Data!AJ:AJ,MATCH("W"&amp;A404,Data!A:A,0))</f>
        <v>#N/A</v>
      </c>
      <c r="D404" s="26" t="e">
        <f>IF(C404&lt;&gt;"",C404,#REF!)</f>
        <v>#N/A</v>
      </c>
      <c r="E404" s="27" t="s">
        <v>13</v>
      </c>
      <c r="F404" s="26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49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49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49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49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49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49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49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49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49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49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49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49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49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49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49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49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6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49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49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49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49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49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49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49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49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0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thickBot="1" x14ac:dyDescent="0.3">
      <c r="A405" s="387"/>
      <c r="B405" s="390"/>
      <c r="C405" s="393"/>
      <c r="D405" s="28" t="e">
        <f>IF(C405&lt;&gt;"",C405,D404)</f>
        <v>#N/A</v>
      </c>
      <c r="E405" s="29" t="s">
        <v>14</v>
      </c>
      <c r="F405" s="253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1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1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1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1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1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1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1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1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1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1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1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1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1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1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1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1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6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1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1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1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1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1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1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1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1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2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87"/>
      <c r="B406" s="390"/>
      <c r="C406" s="393"/>
      <c r="D406" s="28" t="e">
        <f>IF(C406&lt;&gt;"",C406,D405)</f>
        <v>#N/A</v>
      </c>
      <c r="E406" s="29" t="s">
        <v>15</v>
      </c>
      <c r="F406" s="253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1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1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1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1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1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1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1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1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1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1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1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1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1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1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1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1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6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1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1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1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1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1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1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1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1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2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387"/>
      <c r="B407" s="390"/>
      <c r="C407" s="393"/>
      <c r="D407" s="28" t="e">
        <f>IF(C407&lt;&gt;"",C407,D406)</f>
        <v>#N/A</v>
      </c>
      <c r="E407" s="29" t="s">
        <v>16</v>
      </c>
      <c r="F407" s="253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1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1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1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1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1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1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1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1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1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1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1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1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1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1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1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1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6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1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1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1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1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1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1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1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1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2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88"/>
      <c r="B408" s="391"/>
      <c r="C408" s="394"/>
      <c r="D408" s="30" t="e">
        <f>IF(C408&lt;&gt;"",C408,D407)</f>
        <v>#N/A</v>
      </c>
      <c r="E408" s="31" t="s">
        <v>17</v>
      </c>
      <c r="F408" s="254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5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5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5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5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5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5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5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5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5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5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5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5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5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5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5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5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6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5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5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5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5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5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5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5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5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7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386" t="s">
        <v>21</v>
      </c>
      <c r="B409" s="389" t="e">
        <f>INDEX(Data!AL:AL,MATCH("W"&amp;A409,Data!A:A,0))</f>
        <v>#N/A</v>
      </c>
      <c r="C409" s="392" t="e">
        <f>INDEX(Data!AJ:AJ,MATCH("W"&amp;A409,Data!A:A,0))</f>
        <v>#N/A</v>
      </c>
      <c r="D409" s="26" t="e">
        <f>IF(C409&lt;&gt;"",C409,#REF!)</f>
        <v>#N/A</v>
      </c>
      <c r="E409" s="27" t="s">
        <v>13</v>
      </c>
      <c r="F409" s="267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49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49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49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49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49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49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49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49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49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49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49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49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49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49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49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49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68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49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49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49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49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49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49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49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49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0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thickBot="1" x14ac:dyDescent="0.3">
      <c r="A410" s="387"/>
      <c r="B410" s="390"/>
      <c r="C410" s="393"/>
      <c r="D410" s="28" t="e">
        <f>IF(C410&lt;&gt;"",C410,D409)</f>
        <v>#N/A</v>
      </c>
      <c r="E410" s="29" t="s">
        <v>14</v>
      </c>
      <c r="F410" s="253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1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1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1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1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1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1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1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1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1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1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1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1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1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1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1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1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6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1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1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1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1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1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1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1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1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2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387"/>
      <c r="B411" s="390"/>
      <c r="C411" s="393"/>
      <c r="D411" s="28" t="e">
        <f>IF(C411&lt;&gt;"",C411,D410)</f>
        <v>#N/A</v>
      </c>
      <c r="E411" s="29" t="s">
        <v>15</v>
      </c>
      <c r="F411" s="253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1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1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1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1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1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1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1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1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1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1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1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1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1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1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1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1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6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1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1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1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1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1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1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1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1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2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387"/>
      <c r="B412" s="390"/>
      <c r="C412" s="393"/>
      <c r="D412" s="28" t="e">
        <f>IF(C412&lt;&gt;"",C412,D411)</f>
        <v>#N/A</v>
      </c>
      <c r="E412" s="29" t="s">
        <v>16</v>
      </c>
      <c r="F412" s="253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1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1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1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1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1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1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1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1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1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1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1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1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1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1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1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1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6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1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1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1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1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1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1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1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1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2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388"/>
      <c r="B413" s="391"/>
      <c r="C413" s="394"/>
      <c r="D413" s="30" t="e">
        <f>IF(C413&lt;&gt;"",C413,D412)</f>
        <v>#N/A</v>
      </c>
      <c r="E413" s="31" t="s">
        <v>17</v>
      </c>
      <c r="F413" s="254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5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5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5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5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5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5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5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5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5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5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5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5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5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5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5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5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6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5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5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5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5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5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5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5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5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7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386" t="s">
        <v>22</v>
      </c>
      <c r="B414" s="389" t="e">
        <f>INDEX(Data!AL:AL,MATCH("W"&amp;A414,Data!A:A,0))</f>
        <v>#N/A</v>
      </c>
      <c r="C414" s="392" t="e">
        <f>INDEX(Data!AJ:AJ,MATCH("W"&amp;A414,Data!A:A,0))</f>
        <v>#N/A</v>
      </c>
      <c r="D414" s="26" t="e">
        <f>IF(C414&lt;&gt;"",C414,#REF!)</f>
        <v>#N/A</v>
      </c>
      <c r="E414" s="27" t="s">
        <v>13</v>
      </c>
      <c r="F414" s="267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49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49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49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49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49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49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49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49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49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49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49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49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49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49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49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49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68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49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49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49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49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49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49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49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49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0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thickBot="1" x14ac:dyDescent="0.3">
      <c r="A415" s="387"/>
      <c r="B415" s="390"/>
      <c r="C415" s="393"/>
      <c r="D415" s="28" t="e">
        <f>IF(C415&lt;&gt;"",C415,D414)</f>
        <v>#N/A</v>
      </c>
      <c r="E415" s="29" t="s">
        <v>14</v>
      </c>
      <c r="F415" s="253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1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1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1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1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1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1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1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1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1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1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1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1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1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1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1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1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6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1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1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1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1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1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1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1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1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2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387"/>
      <c r="B416" s="390"/>
      <c r="C416" s="393"/>
      <c r="D416" s="28" t="e">
        <f>IF(C416&lt;&gt;"",C416,D415)</f>
        <v>#N/A</v>
      </c>
      <c r="E416" s="29" t="s">
        <v>15</v>
      </c>
      <c r="F416" s="253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1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1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1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1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1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1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1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1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1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1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1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1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1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1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1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1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6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1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1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1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1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1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1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1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1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2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387"/>
      <c r="B417" s="390"/>
      <c r="C417" s="393"/>
      <c r="D417" s="28" t="e">
        <f>IF(C417&lt;&gt;"",C417,D416)</f>
        <v>#N/A</v>
      </c>
      <c r="E417" s="29" t="s">
        <v>16</v>
      </c>
      <c r="F417" s="253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1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1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1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1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1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1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1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1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1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1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1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1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1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1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1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1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6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1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1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1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1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1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1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1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1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2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388"/>
      <c r="B418" s="391"/>
      <c r="C418" s="394"/>
      <c r="D418" s="30" t="e">
        <f>IF(C418&lt;&gt;"",C418,D417)</f>
        <v>#N/A</v>
      </c>
      <c r="E418" s="31" t="s">
        <v>17</v>
      </c>
      <c r="F418" s="254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5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5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5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5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5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5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5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5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5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5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5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5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5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5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5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5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6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5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5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5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5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5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5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5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5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7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386" t="s">
        <v>23</v>
      </c>
      <c r="B419" s="389" t="e">
        <f>INDEX(Data!AL:AL,MATCH("W"&amp;A419,Data!A:A,0))</f>
        <v>#N/A</v>
      </c>
      <c r="C419" s="392" t="e">
        <f>INDEX(Data!AJ:AJ,MATCH("W"&amp;A419,Data!A:A,0))</f>
        <v>#N/A</v>
      </c>
      <c r="D419" s="26" t="e">
        <f>IF(C419&lt;&gt;"",C419,#REF!)</f>
        <v>#N/A</v>
      </c>
      <c r="E419" s="27" t="s">
        <v>13</v>
      </c>
      <c r="F419" s="267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49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49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49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49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49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49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49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49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49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49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49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49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49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49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49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49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68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49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49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49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49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49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49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49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49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0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thickBot="1" x14ac:dyDescent="0.3">
      <c r="A420" s="387"/>
      <c r="B420" s="390"/>
      <c r="C420" s="393"/>
      <c r="D420" s="28" t="e">
        <f>IF(C420&lt;&gt;"",C420,D419)</f>
        <v>#N/A</v>
      </c>
      <c r="E420" s="29" t="s">
        <v>14</v>
      </c>
      <c r="F420" s="253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1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1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1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1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1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1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1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1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1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1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1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1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1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1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1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1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6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1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1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1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1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1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1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1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1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2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87"/>
      <c r="B421" s="390"/>
      <c r="C421" s="393"/>
      <c r="D421" s="28" t="e">
        <f>IF(C421&lt;&gt;"",C421,D420)</f>
        <v>#N/A</v>
      </c>
      <c r="E421" s="29" t="s">
        <v>15</v>
      </c>
      <c r="F421" s="253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1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1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1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1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1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1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1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1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1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1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1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1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1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1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1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1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6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1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1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1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1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1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1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1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1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2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387"/>
      <c r="B422" s="390"/>
      <c r="C422" s="393"/>
      <c r="D422" s="28" t="e">
        <f>IF(C422&lt;&gt;"",C422,D421)</f>
        <v>#N/A</v>
      </c>
      <c r="E422" s="29" t="s">
        <v>16</v>
      </c>
      <c r="F422" s="253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1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1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1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1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1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1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1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1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1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1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1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1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1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1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1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1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6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1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1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1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1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1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1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1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1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2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88"/>
      <c r="B423" s="391"/>
      <c r="C423" s="394"/>
      <c r="D423" s="30" t="e">
        <f>IF(C423&lt;&gt;"",C423,D422)</f>
        <v>#N/A</v>
      </c>
      <c r="E423" s="31" t="s">
        <v>17</v>
      </c>
      <c r="F423" s="254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5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5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5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5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5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5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5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5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5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5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5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5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5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5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5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5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6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5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5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5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5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5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5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5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5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7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86" t="s">
        <v>24</v>
      </c>
      <c r="B424" s="389" t="e">
        <f>INDEX(Data!AL:AL,MATCH("W"&amp;A424,Data!A:A,0))</f>
        <v>#N/A</v>
      </c>
      <c r="C424" s="392" t="e">
        <f>INDEX(Data!AJ:AJ,MATCH("W"&amp;A424,Data!A:A,0))</f>
        <v>#N/A</v>
      </c>
      <c r="D424" s="26" t="e">
        <f>IF(C424&lt;&gt;"",C424,#REF!)</f>
        <v>#N/A</v>
      </c>
      <c r="E424" s="27" t="s">
        <v>13</v>
      </c>
      <c r="F424" s="26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49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49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49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49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49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49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49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49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49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49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49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49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49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49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49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49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6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49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49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49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49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49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49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49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49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0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thickBot="1" x14ac:dyDescent="0.3">
      <c r="A425" s="387"/>
      <c r="B425" s="390"/>
      <c r="C425" s="393"/>
      <c r="D425" s="28" t="e">
        <f>IF(C425&lt;&gt;"",C425,D424)</f>
        <v>#N/A</v>
      </c>
      <c r="E425" s="29" t="s">
        <v>14</v>
      </c>
      <c r="F425" s="253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1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1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1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1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1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1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1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1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1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1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1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1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1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1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1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1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6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1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1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1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1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1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1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1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1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2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87"/>
      <c r="B426" s="390"/>
      <c r="C426" s="393"/>
      <c r="D426" s="28" t="e">
        <f>IF(C426&lt;&gt;"",C426,D425)</f>
        <v>#N/A</v>
      </c>
      <c r="E426" s="29" t="s">
        <v>15</v>
      </c>
      <c r="F426" s="253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1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1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1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1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1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1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1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1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1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1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1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1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1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1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1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1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6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1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1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1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1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1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1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1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1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2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387"/>
      <c r="B427" s="390"/>
      <c r="C427" s="393"/>
      <c r="D427" s="28" t="e">
        <f>IF(C427&lt;&gt;"",C427,D426)</f>
        <v>#N/A</v>
      </c>
      <c r="E427" s="29" t="s">
        <v>16</v>
      </c>
      <c r="F427" s="253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1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1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1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1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1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1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1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1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1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1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1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1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1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1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1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1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6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1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1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1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1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1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1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1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1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2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88"/>
      <c r="B428" s="391"/>
      <c r="C428" s="394"/>
      <c r="D428" s="30" t="e">
        <f>IF(C428&lt;&gt;"",C428,D427)</f>
        <v>#N/A</v>
      </c>
      <c r="E428" s="31" t="s">
        <v>17</v>
      </c>
      <c r="F428" s="254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5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5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5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5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5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5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5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5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5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5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5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5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5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5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5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5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6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5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5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5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5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5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5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5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5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7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86" t="s">
        <v>25</v>
      </c>
      <c r="B429" s="389" t="e">
        <f>INDEX(Data!AL:AL,MATCH("W"&amp;A429,Data!A:A,0))</f>
        <v>#N/A</v>
      </c>
      <c r="C429" s="392" t="e">
        <f>INDEX(Data!AJ:AJ,MATCH("W"&amp;A429,Data!A:A,0))</f>
        <v>#N/A</v>
      </c>
      <c r="D429" s="26" t="e">
        <f>IF(C429&lt;&gt;"",C429,D8)</f>
        <v>#N/A</v>
      </c>
      <c r="E429" s="27" t="s">
        <v>13</v>
      </c>
      <c r="F429" s="26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49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49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49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49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49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49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49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49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49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49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49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49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49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49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49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49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6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49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49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49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49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49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49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49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49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0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thickBot="1" x14ac:dyDescent="0.3">
      <c r="A430" s="387"/>
      <c r="B430" s="390"/>
      <c r="C430" s="393"/>
      <c r="D430" s="28" t="e">
        <f>IF(C430&lt;&gt;"",C430,D429)</f>
        <v>#N/A</v>
      </c>
      <c r="E430" s="29" t="s">
        <v>14</v>
      </c>
      <c r="F430" s="253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1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1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1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1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1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1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1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1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1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1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1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1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1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1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1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1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6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1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1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1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1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1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1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1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1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2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87"/>
      <c r="B431" s="390"/>
      <c r="C431" s="393"/>
      <c r="D431" s="28" t="e">
        <f>IF(C431&lt;&gt;"",C431,D430)</f>
        <v>#N/A</v>
      </c>
      <c r="E431" s="29" t="s">
        <v>15</v>
      </c>
      <c r="F431" s="253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1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1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1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1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1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1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1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1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1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1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1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1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1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1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1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1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6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1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1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1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1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1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1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1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1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2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387"/>
      <c r="B432" s="390"/>
      <c r="C432" s="393"/>
      <c r="D432" s="28" t="e">
        <f>IF(C432&lt;&gt;"",C432,D431)</f>
        <v>#N/A</v>
      </c>
      <c r="E432" s="29" t="s">
        <v>16</v>
      </c>
      <c r="F432" s="253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1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1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1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1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1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1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1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1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1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1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1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1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1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1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1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1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6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1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1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1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1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1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1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1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1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2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88"/>
      <c r="B433" s="391"/>
      <c r="C433" s="394"/>
      <c r="D433" s="30" t="e">
        <f>IF(C433&lt;&gt;"",C433,D432)</f>
        <v>#N/A</v>
      </c>
      <c r="E433" s="31" t="s">
        <v>17</v>
      </c>
      <c r="F433" s="254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5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5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5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5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5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5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5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5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5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5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5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5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5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5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5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5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6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5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5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5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5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5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5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5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5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7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86" t="s">
        <v>26</v>
      </c>
      <c r="B434" s="389" t="e">
        <f>INDEX(Data!AL:AL,MATCH("W"&amp;A434,Data!A:A,0))</f>
        <v>#N/A</v>
      </c>
      <c r="C434" s="392" t="e">
        <f>INDEX(Data!AJ:AJ,MATCH("W"&amp;A434,Data!A:A,0))</f>
        <v>#N/A</v>
      </c>
      <c r="D434" s="26" t="e">
        <f>IF(C434&lt;&gt;"",C434,D8)</f>
        <v>#N/A</v>
      </c>
      <c r="E434" s="27" t="s">
        <v>13</v>
      </c>
      <c r="F434" s="26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49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49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49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49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49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49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49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49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49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49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49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49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49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49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49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49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6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49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49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49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49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49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49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49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49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0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thickBot="1" x14ac:dyDescent="0.3">
      <c r="A435" s="387"/>
      <c r="B435" s="390"/>
      <c r="C435" s="393"/>
      <c r="D435" s="28" t="e">
        <f>IF(C435&lt;&gt;"",C435,D434)</f>
        <v>#N/A</v>
      </c>
      <c r="E435" s="29" t="s">
        <v>14</v>
      </c>
      <c r="F435" s="253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1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1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1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1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1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1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1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1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1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1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1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1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1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1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1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1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6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1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1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1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1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1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1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1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1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2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87"/>
      <c r="B436" s="390"/>
      <c r="C436" s="393"/>
      <c r="D436" s="28" t="e">
        <f>IF(C436&lt;&gt;"",C436,D435)</f>
        <v>#N/A</v>
      </c>
      <c r="E436" s="29" t="s">
        <v>15</v>
      </c>
      <c r="F436" s="253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1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1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1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1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1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1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1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1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1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1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1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1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1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1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1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1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6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1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1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1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1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1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1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1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1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2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387"/>
      <c r="B437" s="390"/>
      <c r="C437" s="393"/>
      <c r="D437" s="28" t="e">
        <f>IF(C437&lt;&gt;"",C437,D436)</f>
        <v>#N/A</v>
      </c>
      <c r="E437" s="29" t="s">
        <v>16</v>
      </c>
      <c r="F437" s="253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1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1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1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1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1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1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1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1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1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1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1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1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1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1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1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1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6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1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1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1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1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1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1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1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1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2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88"/>
      <c r="B438" s="391"/>
      <c r="C438" s="394"/>
      <c r="D438" s="30" t="e">
        <f>IF(C438&lt;&gt;"",C438,D437)</f>
        <v>#N/A</v>
      </c>
      <c r="E438" s="31" t="s">
        <v>17</v>
      </c>
      <c r="F438" s="254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5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5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5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5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5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5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5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5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5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5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5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5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5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5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5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5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6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5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5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5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5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5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5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5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5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7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86" t="s">
        <v>27</v>
      </c>
      <c r="B439" s="389" t="e">
        <f>INDEX(Data!AL:AL,MATCH("W"&amp;A439,Data!A:A,0))</f>
        <v>#N/A</v>
      </c>
      <c r="C439" s="392" t="e">
        <f>INDEX(Data!AJ:AJ,MATCH("W"&amp;A439,Data!A:A,0))</f>
        <v>#N/A</v>
      </c>
      <c r="D439" s="26" t="e">
        <f>IF(C439&lt;&gt;"",C439,#REF!)</f>
        <v>#N/A</v>
      </c>
      <c r="E439" s="27" t="s">
        <v>13</v>
      </c>
      <c r="F439" s="26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49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49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49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49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49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49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49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49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49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49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49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49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49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49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49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49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6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49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49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49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49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49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49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49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49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0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thickBot="1" x14ac:dyDescent="0.3">
      <c r="A440" s="387"/>
      <c r="B440" s="390"/>
      <c r="C440" s="393"/>
      <c r="D440" s="28" t="e">
        <f>IF(C440&lt;&gt;"",C440,D439)</f>
        <v>#N/A</v>
      </c>
      <c r="E440" s="29" t="s">
        <v>14</v>
      </c>
      <c r="F440" s="253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1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1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1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1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1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1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1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1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1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1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1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1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1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1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1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1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6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1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1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1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1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1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1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1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1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2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87"/>
      <c r="B441" s="390"/>
      <c r="C441" s="393"/>
      <c r="D441" s="28" t="e">
        <f>IF(C441&lt;&gt;"",C441,D440)</f>
        <v>#N/A</v>
      </c>
      <c r="E441" s="29" t="s">
        <v>15</v>
      </c>
      <c r="F441" s="253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1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1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1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1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1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1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1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1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1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1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1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1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1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1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1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1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6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1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1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1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1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1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1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1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1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2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387"/>
      <c r="B442" s="390"/>
      <c r="C442" s="393"/>
      <c r="D442" s="28" t="e">
        <f>IF(C442&lt;&gt;"",C442,D441)</f>
        <v>#N/A</v>
      </c>
      <c r="E442" s="29" t="s">
        <v>16</v>
      </c>
      <c r="F442" s="253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1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1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1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1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1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1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1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1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1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1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1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1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1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1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1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1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6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1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1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1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1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1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1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1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1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2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88"/>
      <c r="B443" s="391"/>
      <c r="C443" s="394"/>
      <c r="D443" s="30" t="e">
        <f>IF(C443&lt;&gt;"",C443,D442)</f>
        <v>#N/A</v>
      </c>
      <c r="E443" s="31" t="s">
        <v>17</v>
      </c>
      <c r="F443" s="254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5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5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5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5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5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5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5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5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5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5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5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5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5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5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5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5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6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5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5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5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5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5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5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5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5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7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86" t="s">
        <v>28</v>
      </c>
      <c r="B444" s="389" t="e">
        <f>INDEX(Data!AL:AL,MATCH("W"&amp;A444,Data!A:A,0))</f>
        <v>#N/A</v>
      </c>
      <c r="C444" s="392" t="e">
        <f>INDEX(Data!AJ:AJ,MATCH("W"&amp;A444,Data!A:A,0))</f>
        <v>#N/A</v>
      </c>
      <c r="D444" s="26" t="e">
        <f>IF(C444&lt;&gt;"",C444,#REF!)</f>
        <v>#N/A</v>
      </c>
      <c r="E444" s="27" t="s">
        <v>13</v>
      </c>
      <c r="F444" s="26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49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49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49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49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49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49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49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49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49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49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49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49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49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49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49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49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6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49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49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49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49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49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49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49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49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0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thickBot="1" x14ac:dyDescent="0.3">
      <c r="A445" s="387"/>
      <c r="B445" s="390"/>
      <c r="C445" s="393"/>
      <c r="D445" s="28" t="e">
        <f>IF(C445&lt;&gt;"",C445,D444)</f>
        <v>#N/A</v>
      </c>
      <c r="E445" s="29" t="s">
        <v>14</v>
      </c>
      <c r="F445" s="253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1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1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1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1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1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1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1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1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1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1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1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1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1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1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1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1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6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1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1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1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1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1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1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1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1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2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87"/>
      <c r="B446" s="390"/>
      <c r="C446" s="393"/>
      <c r="D446" s="28" t="e">
        <f>IF(C446&lt;&gt;"",C446,D445)</f>
        <v>#N/A</v>
      </c>
      <c r="E446" s="29" t="s">
        <v>15</v>
      </c>
      <c r="F446" s="253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1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1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1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1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1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1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1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1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1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1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1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1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1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1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1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1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6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1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1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1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1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1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1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1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1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2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387"/>
      <c r="B447" s="390"/>
      <c r="C447" s="393"/>
      <c r="D447" s="28" t="e">
        <f>IF(C447&lt;&gt;"",C447,D446)</f>
        <v>#N/A</v>
      </c>
      <c r="E447" s="29" t="s">
        <v>16</v>
      </c>
      <c r="F447" s="253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1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1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1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1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1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1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1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1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1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1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1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1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1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1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1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1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6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1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1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1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1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1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1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1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1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2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88"/>
      <c r="B448" s="390"/>
      <c r="C448" s="393"/>
      <c r="D448" s="28" t="e">
        <f>IF(C448&lt;&gt;"",C448,D447)</f>
        <v>#N/A</v>
      </c>
      <c r="E448" s="29" t="s">
        <v>17</v>
      </c>
      <c r="F448" s="253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1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1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1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1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1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1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1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1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1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1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1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1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1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1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1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1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66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1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1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1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1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1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1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1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1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2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75"/>
      <c r="C449" s="275"/>
      <c r="D449" s="276"/>
      <c r="E449" s="277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78" t="s">
        <v>12</v>
      </c>
      <c r="AH449" s="279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12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12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12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12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12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12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12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12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12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12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12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12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12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12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" customWidth="1"/>
    <col min="21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20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01" t="s">
        <v>6</v>
      </c>
      <c r="AH1" s="402"/>
    </row>
    <row r="2" spans="1:35" ht="15" customHeight="1" x14ac:dyDescent="0.25">
      <c r="A2" s="4" t="s">
        <v>19</v>
      </c>
      <c r="E2" s="37" t="s">
        <v>7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3</v>
      </c>
      <c r="O2" s="60">
        <f>INDEX(Parameter!$9:$9,,MATCH(O$1,Parameter!$8:$8,0))</f>
        <v>3</v>
      </c>
      <c r="P2" s="60">
        <f>INDEX(Parameter!$9:$9,,MATCH(P$1,Parameter!$8:$8,0))</f>
        <v>3</v>
      </c>
      <c r="Q2" s="60">
        <f>INDEX(Parameter!$9:$9,,MATCH(Q$1,Parameter!$8:$8,0))</f>
        <v>3</v>
      </c>
      <c r="R2" s="60">
        <f>INDEX(Parameter!$9:$9,,MATCH(R$1,Parameter!$8:$8,0))</f>
        <v>3</v>
      </c>
      <c r="S2" s="60">
        <f>INDEX(Parameter!$9:$9,,MATCH(S$1,Parameter!$8:$8,0))</f>
        <v>3</v>
      </c>
      <c r="T2" s="60">
        <f>INDEX(Parameter!$9:$9,,MATCH(T$1,Parameter!$8:$8,0))</f>
        <v>3</v>
      </c>
      <c r="U2" s="60" t="str">
        <f>INDEX(Parameter!$9:$9,,MATCH(U$1,Parameter!$8:$8,0))</f>
        <v>no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03">
        <f>SUM(F2:AF2)</f>
        <v>45</v>
      </c>
      <c r="AH2" s="404" t="e">
        <f>INDEX(#REF!,MATCH($E2&amp;" Women",#REF!,0))</f>
        <v>#REF!</v>
      </c>
    </row>
    <row r="3" spans="1:35" ht="15" customHeight="1" x14ac:dyDescent="0.25">
      <c r="A3" s="4" t="s">
        <v>19</v>
      </c>
      <c r="E3" s="13" t="s">
        <v>8</v>
      </c>
      <c r="F3" s="40">
        <f ca="1">IF(F$2="no","no",SUMIF(F$9:F$500,"&gt;0")/COUNTIF(F$9:F$500,"&gt;0"))</f>
        <v>3.6666666666666665</v>
      </c>
      <c r="G3" s="41">
        <f t="shared" ref="G3:AF3" ca="1" si="0">IF(G$2="no","no",SUMIF(G$9:G$500,"&gt;0")/COUNTIF(G$9:G$500,"&gt;0"))</f>
        <v>2.92</v>
      </c>
      <c r="H3" s="41">
        <f t="shared" ca="1" si="0"/>
        <v>3.64</v>
      </c>
      <c r="I3" s="41">
        <f t="shared" ca="1" si="0"/>
        <v>3.7179487179487181</v>
      </c>
      <c r="J3" s="41">
        <f t="shared" ca="1" si="0"/>
        <v>3.2987012987012987</v>
      </c>
      <c r="K3" s="41">
        <f t="shared" ca="1" si="0"/>
        <v>2.9066666666666667</v>
      </c>
      <c r="L3" s="41">
        <f t="shared" ca="1" si="0"/>
        <v>3.12</v>
      </c>
      <c r="M3" s="41">
        <f t="shared" ca="1" si="0"/>
        <v>3.36</v>
      </c>
      <c r="N3" s="41">
        <f t="shared" ca="1" si="0"/>
        <v>3.4266666666666667</v>
      </c>
      <c r="O3" s="41">
        <f t="shared" ca="1" si="0"/>
        <v>3.6666666666666665</v>
      </c>
      <c r="P3" s="41">
        <f t="shared" ca="1" si="0"/>
        <v>3.36</v>
      </c>
      <c r="Q3" s="41">
        <f t="shared" ca="1" si="0"/>
        <v>3.1333333333333333</v>
      </c>
      <c r="R3" s="41">
        <f t="shared" ca="1" si="0"/>
        <v>3.4533333333333331</v>
      </c>
      <c r="S3" s="41">
        <f t="shared" ca="1" si="0"/>
        <v>3.7466666666666666</v>
      </c>
      <c r="T3" s="41">
        <f t="shared" ca="1" si="0"/>
        <v>3.6133333333333333</v>
      </c>
      <c r="U3" s="41" t="str">
        <f t="shared" si="0"/>
        <v>no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05">
        <f ca="1">SUM(F3:AF3)</f>
        <v>51.029983349983354</v>
      </c>
      <c r="AH3" s="406" t="e">
        <f>INDEX(#REF!,MATCH($E3&amp;" Women",#REF!,0))</f>
        <v>#REF!</v>
      </c>
      <c r="AI3" s="216"/>
    </row>
    <row r="4" spans="1:35" ht="15" customHeight="1" x14ac:dyDescent="0.25">
      <c r="A4" s="4" t="s">
        <v>19</v>
      </c>
      <c r="B4" s="395" t="str">
        <f>Parameter!B10</f>
        <v>Vienna Open 2013</v>
      </c>
      <c r="C4" s="396"/>
      <c r="E4" s="13" t="s">
        <v>31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5">
        <f ca="1">SUM(F4:W4)</f>
        <v>0</v>
      </c>
      <c r="AH4" s="406" t="e">
        <f>INDEX(#REF!,MATCH($E4&amp;" Women",#REF!,0))</f>
        <v>#REF!</v>
      </c>
      <c r="AI4" s="216"/>
    </row>
    <row r="5" spans="1:35" ht="15" customHeight="1" x14ac:dyDescent="0.25">
      <c r="A5" s="4" t="s">
        <v>19</v>
      </c>
      <c r="B5" s="395"/>
      <c r="C5" s="396"/>
      <c r="E5" s="13" t="s">
        <v>29</v>
      </c>
      <c r="F5" s="14">
        <f ca="1">IF(F$2="no","no",COUNTIF(F$9:F$500,"="&amp;F$2-1))</f>
        <v>1</v>
      </c>
      <c r="G5" s="7">
        <f t="shared" ref="G5:AF5" ca="1" si="1">IF(G$2="no","no",COUNTIF(G$9:G$500,"="&amp;G$2-1))</f>
        <v>17</v>
      </c>
      <c r="H5" s="7">
        <f t="shared" ca="1" si="1"/>
        <v>2</v>
      </c>
      <c r="I5" s="7">
        <f t="shared" ca="1" si="1"/>
        <v>0</v>
      </c>
      <c r="J5" s="7">
        <f t="shared" ca="1" si="1"/>
        <v>4</v>
      </c>
      <c r="K5" s="7">
        <f t="shared" ca="1" si="1"/>
        <v>19</v>
      </c>
      <c r="L5" s="7">
        <f t="shared" ca="1" si="1"/>
        <v>10</v>
      </c>
      <c r="M5" s="7">
        <f t="shared" ca="1" si="1"/>
        <v>6</v>
      </c>
      <c r="N5" s="7">
        <f t="shared" ca="1" si="1"/>
        <v>2</v>
      </c>
      <c r="O5" s="7">
        <f t="shared" ca="1" si="1"/>
        <v>0</v>
      </c>
      <c r="P5" s="7">
        <f t="shared" ca="1" si="1"/>
        <v>4</v>
      </c>
      <c r="Q5" s="7">
        <f t="shared" ca="1" si="1"/>
        <v>6</v>
      </c>
      <c r="R5" s="7">
        <f t="shared" ca="1" si="1"/>
        <v>5</v>
      </c>
      <c r="S5" s="7">
        <f t="shared" ca="1" si="1"/>
        <v>0</v>
      </c>
      <c r="T5" s="7">
        <f t="shared" ca="1" si="1"/>
        <v>0</v>
      </c>
      <c r="U5" s="7" t="str">
        <f t="shared" si="1"/>
        <v>no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05">
        <f ca="1">SUM(F5:W5)</f>
        <v>76</v>
      </c>
      <c r="AH5" s="406" t="e">
        <f>INDEX(#REF!,MATCH($E5&amp;" Women",#REF!,0))</f>
        <v>#REF!</v>
      </c>
    </row>
    <row r="6" spans="1:35" ht="15" customHeight="1" x14ac:dyDescent="0.25">
      <c r="A6" s="4" t="s">
        <v>19</v>
      </c>
      <c r="B6" s="397" t="str">
        <f>Parameter!B11</f>
        <v>(Wien / 19.1.2013)</v>
      </c>
      <c r="C6" s="398"/>
      <c r="E6" s="13" t="s">
        <v>11</v>
      </c>
      <c r="F6" s="14">
        <f ca="1">IF(F$2="no","no",COUNTIF(F$9:F$500,"="&amp;F$2+1))</f>
        <v>14</v>
      </c>
      <c r="G6" s="7">
        <f t="shared" ref="G6:AF6" ca="1" si="2">IF(G$2="no","no",COUNTIF(G$9:G$500,"="&amp;G$2+1))</f>
        <v>7</v>
      </c>
      <c r="H6" s="7">
        <f t="shared" ca="1" si="2"/>
        <v>29</v>
      </c>
      <c r="I6" s="7">
        <f t="shared" ca="1" si="2"/>
        <v>20</v>
      </c>
      <c r="J6" s="7">
        <f t="shared" ca="1" si="2"/>
        <v>19</v>
      </c>
      <c r="K6" s="7">
        <f t="shared" ca="1" si="2"/>
        <v>10</v>
      </c>
      <c r="L6" s="7">
        <f t="shared" ca="1" si="2"/>
        <v>17</v>
      </c>
      <c r="M6" s="7">
        <f t="shared" ca="1" si="2"/>
        <v>25</v>
      </c>
      <c r="N6" s="7">
        <f t="shared" ca="1" si="2"/>
        <v>28</v>
      </c>
      <c r="O6" s="7">
        <f t="shared" ca="1" si="2"/>
        <v>38</v>
      </c>
      <c r="P6" s="7">
        <f t="shared" ca="1" si="2"/>
        <v>27</v>
      </c>
      <c r="Q6" s="7">
        <f t="shared" ca="1" si="2"/>
        <v>14</v>
      </c>
      <c r="R6" s="7">
        <f t="shared" ca="1" si="2"/>
        <v>26</v>
      </c>
      <c r="S6" s="7">
        <f t="shared" ca="1" si="2"/>
        <v>29</v>
      </c>
      <c r="T6" s="7">
        <f t="shared" ca="1" si="2"/>
        <v>34</v>
      </c>
      <c r="U6" s="7" t="str">
        <f t="shared" si="2"/>
        <v>no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05">
        <f ca="1">SUM(F6:W6)</f>
        <v>337</v>
      </c>
      <c r="AH6" s="406" t="e">
        <f>INDEX(#REF!,MATCH($E6&amp;" Women",#REF!,0))</f>
        <v>#REF!</v>
      </c>
    </row>
    <row r="7" spans="1:35" ht="15" customHeight="1" thickBot="1" x14ac:dyDescent="0.3">
      <c r="A7" s="4" t="s">
        <v>19</v>
      </c>
      <c r="B7" s="399"/>
      <c r="C7" s="400"/>
      <c r="E7" s="33" t="s">
        <v>30</v>
      </c>
      <c r="F7" s="20">
        <f ca="1">IF(F$2="no","no",COUNTIF(F$9:F$500,"&gt;"&amp;F$2+1))</f>
        <v>6</v>
      </c>
      <c r="G7" s="39">
        <f t="shared" ref="G7:AF7" ca="1" si="3">IF(G$2="no","no",COUNTIF(G$9:G$500,"&gt;"&amp;G$2+1))</f>
        <v>2</v>
      </c>
      <c r="H7" s="39">
        <f t="shared" ca="1" si="3"/>
        <v>10</v>
      </c>
      <c r="I7" s="39">
        <f t="shared" ca="1" si="3"/>
        <v>4</v>
      </c>
      <c r="J7" s="39">
        <f t="shared" ca="1" si="3"/>
        <v>4</v>
      </c>
      <c r="K7" s="39">
        <f t="shared" ca="1" si="3"/>
        <v>1</v>
      </c>
      <c r="L7" s="39">
        <f t="shared" ca="1" si="3"/>
        <v>1</v>
      </c>
      <c r="M7" s="39">
        <f t="shared" ca="1" si="3"/>
        <v>4</v>
      </c>
      <c r="N7" s="39">
        <f t="shared" ca="1" si="3"/>
        <v>3</v>
      </c>
      <c r="O7" s="39">
        <f t="shared" ca="1" si="3"/>
        <v>6</v>
      </c>
      <c r="P7" s="39">
        <f t="shared" ca="1" si="3"/>
        <v>2</v>
      </c>
      <c r="Q7" s="39">
        <f t="shared" ca="1" si="3"/>
        <v>1</v>
      </c>
      <c r="R7" s="39">
        <f t="shared" ca="1" si="3"/>
        <v>6</v>
      </c>
      <c r="S7" s="39">
        <f t="shared" ca="1" si="3"/>
        <v>13</v>
      </c>
      <c r="T7" s="39">
        <f t="shared" ca="1" si="3"/>
        <v>6</v>
      </c>
      <c r="U7" s="39" t="str">
        <f t="shared" si="3"/>
        <v>no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07">
        <f ca="1">SUM(F7:W7)</f>
        <v>69</v>
      </c>
      <c r="AH7" s="408" t="e">
        <f>INDEX(#REF!,MATCH($E7&amp;" Women",#REF!,0))</f>
        <v>#REF!</v>
      </c>
    </row>
    <row r="8" spans="1:35" ht="15" customHeight="1" thickBot="1" x14ac:dyDescent="0.3">
      <c r="A8" s="4" t="s">
        <v>19</v>
      </c>
      <c r="B8" s="44" t="s">
        <v>40</v>
      </c>
      <c r="C8" s="45" t="s">
        <v>32</v>
      </c>
      <c r="D8" s="46"/>
      <c r="E8" s="47" t="s">
        <v>18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86">
        <v>1</v>
      </c>
      <c r="B9" s="409">
        <f>INDEX(Data!AL:AL,MATCH("M"&amp;A9,Data!A:A,0))</f>
        <v>1</v>
      </c>
      <c r="C9" s="412" t="str">
        <f>INDEX(Data!AJ:AJ,MATCH("M"&amp;A9,Data!A:A,0))</f>
        <v>Otfried Derschmidt</v>
      </c>
      <c r="D9" s="48" t="str">
        <f>IF(C9&lt;&gt;"",C9,#REF!)</f>
        <v>Otfried Derschmidt</v>
      </c>
      <c r="E9" s="49" t="s">
        <v>13</v>
      </c>
      <c r="F9" s="269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2</v>
      </c>
      <c r="G9" s="264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2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3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3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64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2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4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3</v>
      </c>
      <c r="O9" s="259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4</v>
      </c>
      <c r="P9" s="264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2</v>
      </c>
      <c r="Q9" s="264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2</v>
      </c>
      <c r="R9" s="24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3</v>
      </c>
      <c r="S9" s="246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3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49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49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68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49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49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49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49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49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49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49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49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0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41</v>
      </c>
      <c r="AH9" s="207">
        <f ca="1">AG9</f>
        <v>41</v>
      </c>
    </row>
    <row r="10" spans="1:35" ht="15" customHeight="1" x14ac:dyDescent="0.25">
      <c r="A10" s="387"/>
      <c r="B10" s="410"/>
      <c r="C10" s="413"/>
      <c r="D10" s="50" t="str">
        <f>IF(C10&lt;&gt;"",C10,D9)</f>
        <v>Otfried Derschmidt</v>
      </c>
      <c r="E10" s="51" t="s">
        <v>14</v>
      </c>
      <c r="F10" s="253" t="str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/>
      </c>
      <c r="G10" s="248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58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2</v>
      </c>
      <c r="I10" s="251" t="str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/>
      </c>
      <c r="J10" s="248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58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2</v>
      </c>
      <c r="L10" s="248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48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48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3</v>
      </c>
      <c r="O10" s="248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48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48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48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3</v>
      </c>
      <c r="S10" s="248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3</v>
      </c>
      <c r="T10" s="248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3</v>
      </c>
      <c r="U10" s="251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1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6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1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1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1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1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1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1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1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1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2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37</v>
      </c>
      <c r="AH10" s="208">
        <f ca="1">SUM(AG9:AG10)</f>
        <v>78</v>
      </c>
    </row>
    <row r="11" spans="1:35" ht="15" hidden="1" customHeight="1" x14ac:dyDescent="0.25">
      <c r="A11" s="387"/>
      <c r="B11" s="410"/>
      <c r="C11" s="413"/>
      <c r="D11" s="50" t="str">
        <f>IF(C11&lt;&gt;"",C11,D10)</f>
        <v>Otfried Derschmidt</v>
      </c>
      <c r="E11" s="51" t="s">
        <v>15</v>
      </c>
      <c r="F11" s="253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1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1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1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1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1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1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1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1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1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1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1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1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1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1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1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1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6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1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1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1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1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1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1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1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1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2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0</v>
      </c>
      <c r="AH11" s="208">
        <f ca="1">SUM(AG9:AG11)</f>
        <v>78</v>
      </c>
    </row>
    <row r="12" spans="1:35" ht="15.75" hidden="1" customHeight="1" x14ac:dyDescent="0.25">
      <c r="A12" s="387"/>
      <c r="B12" s="410"/>
      <c r="C12" s="413"/>
      <c r="D12" s="50" t="str">
        <f>IF(C12&lt;&gt;"",C12,D11)</f>
        <v>Otfried Derschmidt</v>
      </c>
      <c r="E12" s="51" t="s">
        <v>16</v>
      </c>
      <c r="F12" s="253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1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1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1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1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1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1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1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1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1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1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1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1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1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1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1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1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6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1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1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1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1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1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1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1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1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2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0</v>
      </c>
      <c r="AH12" s="208">
        <f ca="1">SUM(AG9:AG12)</f>
        <v>78</v>
      </c>
    </row>
    <row r="13" spans="1:35" ht="15.75" customHeight="1" thickBot="1" x14ac:dyDescent="0.3">
      <c r="A13" s="388"/>
      <c r="B13" s="411"/>
      <c r="C13" s="414"/>
      <c r="D13" s="52" t="str">
        <f>IF(C13&lt;&gt;"",C13,D12)</f>
        <v>Otfried Derschmidt</v>
      </c>
      <c r="E13" s="53" t="s">
        <v>17</v>
      </c>
      <c r="F13" s="254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5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5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5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314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>2</v>
      </c>
      <c r="K13" s="255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5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5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5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5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5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5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5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5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5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5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5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6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5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5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5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5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5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5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5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5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7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88">
        <f t="shared" ca="1" si="4"/>
        <v>2</v>
      </c>
      <c r="AH13" s="209">
        <f ca="1">SUM(AG9:AG13)</f>
        <v>80</v>
      </c>
    </row>
    <row r="14" spans="1:35" ht="15" customHeight="1" x14ac:dyDescent="0.25">
      <c r="A14" s="386">
        <v>2</v>
      </c>
      <c r="B14" s="409">
        <f>INDEX(Data!AL:AL,MATCH("M"&amp;A14,Data!A:A,0))</f>
        <v>2</v>
      </c>
      <c r="C14" s="412" t="str">
        <f>INDEX(Data!AJ:AJ,MATCH("M"&amp;A14,Data!A:A,0))</f>
        <v>Phillip Gould</v>
      </c>
      <c r="D14" s="48" t="str">
        <f>IF(C14&lt;&gt;"",C14,#REF!)</f>
        <v>Phillip Gould</v>
      </c>
      <c r="E14" s="49" t="s">
        <v>13</v>
      </c>
      <c r="F14" s="247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59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4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4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2</v>
      </c>
      <c r="K14" s="264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2</v>
      </c>
      <c r="L14" s="246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3</v>
      </c>
      <c r="M14" s="246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3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3</v>
      </c>
      <c r="P14" s="246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3</v>
      </c>
      <c r="Q14" s="24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3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4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3</v>
      </c>
      <c r="T14" s="246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3</v>
      </c>
      <c r="U14" s="249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49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68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49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49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49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49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49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49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49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49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0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44</v>
      </c>
      <c r="AH14" s="207">
        <f ca="1">AG14</f>
        <v>44</v>
      </c>
    </row>
    <row r="15" spans="1:35" ht="15" customHeight="1" x14ac:dyDescent="0.25">
      <c r="A15" s="387"/>
      <c r="B15" s="410"/>
      <c r="C15" s="413"/>
      <c r="D15" s="50" t="str">
        <f>IF(C15&lt;&gt;"",C15,D14)</f>
        <v>Phillip Gould</v>
      </c>
      <c r="E15" s="51" t="s">
        <v>14</v>
      </c>
      <c r="F15" s="253" t="str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/>
      </c>
      <c r="G15" s="258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2</v>
      </c>
      <c r="H15" s="248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51" t="str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/>
      </c>
      <c r="J15" s="248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3</v>
      </c>
      <c r="K15" s="260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4</v>
      </c>
      <c r="L15" s="258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2</v>
      </c>
      <c r="M15" s="258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2</v>
      </c>
      <c r="N15" s="258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2</v>
      </c>
      <c r="O15" s="248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3</v>
      </c>
      <c r="P15" s="258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2</v>
      </c>
      <c r="Q15" s="258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2</v>
      </c>
      <c r="R15" s="248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48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3</v>
      </c>
      <c r="T15" s="248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3</v>
      </c>
      <c r="U15" s="251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1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6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1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1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1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1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1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1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1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1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2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34</v>
      </c>
      <c r="AH15" s="208">
        <f ca="1">SUM(AG14:AG15)</f>
        <v>78</v>
      </c>
    </row>
    <row r="16" spans="1:35" ht="15" hidden="1" customHeight="1" x14ac:dyDescent="0.25">
      <c r="A16" s="387"/>
      <c r="B16" s="410"/>
      <c r="C16" s="413"/>
      <c r="D16" s="50" t="str">
        <f>IF(C16&lt;&gt;"",C16,D15)</f>
        <v>Phillip Gould</v>
      </c>
      <c r="E16" s="51" t="s">
        <v>15</v>
      </c>
      <c r="F16" s="253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1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1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1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1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1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1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1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1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1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1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1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1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1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1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1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1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6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1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1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1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1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1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1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1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1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2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0</v>
      </c>
      <c r="AH16" s="208">
        <f ca="1">SUM(AG14:AG16)</f>
        <v>78</v>
      </c>
    </row>
    <row r="17" spans="1:34" ht="15.75" hidden="1" customHeight="1" x14ac:dyDescent="0.25">
      <c r="A17" s="387"/>
      <c r="B17" s="410"/>
      <c r="C17" s="413"/>
      <c r="D17" s="50" t="str">
        <f>IF(C17&lt;&gt;"",C17,D16)</f>
        <v>Phillip Gould</v>
      </c>
      <c r="E17" s="51" t="s">
        <v>16</v>
      </c>
      <c r="F17" s="253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1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1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1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1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1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1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1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1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1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1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1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1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1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1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1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1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6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1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1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1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1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1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1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1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1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2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0</v>
      </c>
      <c r="AH17" s="208">
        <f ca="1">SUM(AG14:AG17)</f>
        <v>78</v>
      </c>
    </row>
    <row r="18" spans="1:34" ht="15.75" customHeight="1" thickBot="1" x14ac:dyDescent="0.3">
      <c r="A18" s="388"/>
      <c r="B18" s="411"/>
      <c r="C18" s="414"/>
      <c r="D18" s="52" t="str">
        <f>IF(C18&lt;&gt;"",C18,D17)</f>
        <v>Phillip Gould</v>
      </c>
      <c r="E18" s="53" t="s">
        <v>17</v>
      </c>
      <c r="F18" s="254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5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5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5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313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>3</v>
      </c>
      <c r="K18" s="255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5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5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5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5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5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5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5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5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5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5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5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6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5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5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5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5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5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5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5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5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7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3</v>
      </c>
      <c r="AH18" s="209">
        <f ca="1">SUM(AG14:AG18)</f>
        <v>81</v>
      </c>
    </row>
    <row r="19" spans="1:34" ht="15" customHeight="1" x14ac:dyDescent="0.25">
      <c r="A19" s="386">
        <v>3</v>
      </c>
      <c r="B19" s="409">
        <f>INDEX(Data!AL:AL,MATCH("M"&amp;A19,Data!A:A,0))</f>
        <v>3</v>
      </c>
      <c r="C19" s="412" t="str">
        <f>INDEX(Data!AJ:AJ,MATCH("M"&amp;A19,Data!A:A,0))</f>
        <v>Bernd Wender</v>
      </c>
      <c r="D19" s="48" t="str">
        <f>IF(C19&lt;&gt;"",C19,#REF!)</f>
        <v>Bernd Wender</v>
      </c>
      <c r="E19" s="49" t="s">
        <v>13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3</v>
      </c>
      <c r="I19" s="259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4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3</v>
      </c>
      <c r="K19" s="264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2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4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3</v>
      </c>
      <c r="O19" s="259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4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3</v>
      </c>
      <c r="Q19" s="264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2</v>
      </c>
      <c r="R19" s="264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2</v>
      </c>
      <c r="S19" s="24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3</v>
      </c>
      <c r="T19" s="259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4</v>
      </c>
      <c r="U19" s="249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49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68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49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49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49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49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49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49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49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49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0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45</v>
      </c>
      <c r="AH19" s="207">
        <f ca="1">AG19</f>
        <v>45</v>
      </c>
    </row>
    <row r="20" spans="1:34" ht="15" customHeight="1" x14ac:dyDescent="0.25">
      <c r="A20" s="387"/>
      <c r="B20" s="410"/>
      <c r="C20" s="413"/>
      <c r="D20" s="50" t="str">
        <f>IF(C20&lt;&gt;"",C20,D19)</f>
        <v>Bernd Wender</v>
      </c>
      <c r="E20" s="51" t="s">
        <v>14</v>
      </c>
      <c r="F20" s="253" t="str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/>
      </c>
      <c r="G20" s="258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2</v>
      </c>
      <c r="H20" s="258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2</v>
      </c>
      <c r="I20" s="251" t="str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/>
      </c>
      <c r="J20" s="260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4</v>
      </c>
      <c r="K20" s="258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2</v>
      </c>
      <c r="L20" s="248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58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2</v>
      </c>
      <c r="N20" s="248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3</v>
      </c>
      <c r="O20" s="248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3</v>
      </c>
      <c r="P20" s="248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3</v>
      </c>
      <c r="Q20" s="248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48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3</v>
      </c>
      <c r="S20" s="248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3</v>
      </c>
      <c r="T20" s="248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3</v>
      </c>
      <c r="U20" s="251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1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6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1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1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1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1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1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1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1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1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2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36</v>
      </c>
      <c r="AH20" s="208">
        <f ca="1">SUM(AG19:AG20)</f>
        <v>81</v>
      </c>
    </row>
    <row r="21" spans="1:34" ht="15" hidden="1" customHeight="1" x14ac:dyDescent="0.25">
      <c r="A21" s="387"/>
      <c r="B21" s="410"/>
      <c r="C21" s="413"/>
      <c r="D21" s="50" t="str">
        <f>IF(C21&lt;&gt;"",C21,D20)</f>
        <v>Bernd Wender</v>
      </c>
      <c r="E21" s="51" t="s">
        <v>15</v>
      </c>
      <c r="F21" s="253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1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1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1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1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1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1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1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1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1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1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1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1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1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1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1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1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6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1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1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1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1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1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1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1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1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2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0</v>
      </c>
      <c r="AH21" s="208">
        <f ca="1">SUM(AG19:AG21)</f>
        <v>81</v>
      </c>
    </row>
    <row r="22" spans="1:34" ht="15.75" hidden="1" customHeight="1" x14ac:dyDescent="0.25">
      <c r="A22" s="387"/>
      <c r="B22" s="410"/>
      <c r="C22" s="413"/>
      <c r="D22" s="50" t="str">
        <f>IF(C22&lt;&gt;"",C22,D21)</f>
        <v>Bernd Wender</v>
      </c>
      <c r="E22" s="51" t="s">
        <v>16</v>
      </c>
      <c r="F22" s="253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1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1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1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1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1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1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1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1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1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1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1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1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1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1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1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1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6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1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1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1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1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1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1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1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1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2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0</v>
      </c>
      <c r="AH22" s="208">
        <f ca="1">SUM(AG19:AG22)</f>
        <v>81</v>
      </c>
    </row>
    <row r="23" spans="1:34" ht="15.75" customHeight="1" thickBot="1" x14ac:dyDescent="0.3">
      <c r="A23" s="388"/>
      <c r="B23" s="411"/>
      <c r="C23" s="414"/>
      <c r="D23" s="52" t="str">
        <f>IF(C23&lt;&gt;"",C23,D22)</f>
        <v>Bernd Wender</v>
      </c>
      <c r="E23" s="53" t="s">
        <v>17</v>
      </c>
      <c r="F23" s="254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5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5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5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5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5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5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5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5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5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5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5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5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5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5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5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5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6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5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5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5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5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5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5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5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5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7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81</v>
      </c>
    </row>
    <row r="24" spans="1:34" ht="15" customHeight="1" x14ac:dyDescent="0.25">
      <c r="A24" s="386">
        <v>4</v>
      </c>
      <c r="B24" s="409">
        <f>INDEX(Data!AL:AL,MATCH("M"&amp;A24,Data!A:A,0))</f>
        <v>4</v>
      </c>
      <c r="C24" s="412" t="str">
        <f>INDEX(Data!AJ:AJ,MATCH("M"&amp;A24,Data!A:A,0))</f>
        <v>Johannes Petz</v>
      </c>
      <c r="D24" s="48" t="str">
        <f>IF(C24&lt;&gt;"",C24,#REF!)</f>
        <v>Johannes Petz</v>
      </c>
      <c r="E24" s="49" t="s">
        <v>13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59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4</v>
      </c>
      <c r="K24" s="264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2</v>
      </c>
      <c r="L24" s="264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2</v>
      </c>
      <c r="M24" s="264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2</v>
      </c>
      <c r="N24" s="24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3</v>
      </c>
      <c r="O24" s="259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4</v>
      </c>
      <c r="P24" s="246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3</v>
      </c>
      <c r="Q24" s="264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2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3</v>
      </c>
      <c r="S24" s="259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4</v>
      </c>
      <c r="T24" s="246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3</v>
      </c>
      <c r="U24" s="249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49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68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49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49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49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49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49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49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49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49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0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44</v>
      </c>
      <c r="AH24" s="207">
        <f ca="1">AG24</f>
        <v>44</v>
      </c>
    </row>
    <row r="25" spans="1:34" ht="15" customHeight="1" x14ac:dyDescent="0.25">
      <c r="A25" s="387"/>
      <c r="B25" s="410"/>
      <c r="C25" s="413"/>
      <c r="D25" s="50" t="str">
        <f>IF(C25&lt;&gt;"",C25,D24)</f>
        <v>Johannes Petz</v>
      </c>
      <c r="E25" s="51" t="s">
        <v>14</v>
      </c>
      <c r="F25" s="253" t="str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/>
      </c>
      <c r="G25" s="258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2</v>
      </c>
      <c r="H25" s="248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3</v>
      </c>
      <c r="I25" s="251" t="str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/>
      </c>
      <c r="J25" s="248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3</v>
      </c>
      <c r="K25" s="248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3</v>
      </c>
      <c r="L25" s="248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48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3</v>
      </c>
      <c r="N25" s="248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3</v>
      </c>
      <c r="O25" s="248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3</v>
      </c>
      <c r="P25" s="248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48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58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2</v>
      </c>
      <c r="S25" s="263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5</v>
      </c>
      <c r="T25" s="248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3</v>
      </c>
      <c r="U25" s="251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1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6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1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1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1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1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1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1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1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1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2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39</v>
      </c>
      <c r="AH25" s="208">
        <f ca="1">SUM(AG24:AG25)</f>
        <v>83</v>
      </c>
    </row>
    <row r="26" spans="1:34" ht="15" hidden="1" customHeight="1" x14ac:dyDescent="0.25">
      <c r="A26" s="387"/>
      <c r="B26" s="410"/>
      <c r="C26" s="413"/>
      <c r="D26" s="50" t="str">
        <f>IF(C26&lt;&gt;"",C26,D25)</f>
        <v>Johannes Petz</v>
      </c>
      <c r="E26" s="51" t="s">
        <v>15</v>
      </c>
      <c r="F26" s="253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1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1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1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1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1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1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1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1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1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1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1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1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1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1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1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1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6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1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1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1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1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1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1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1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1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2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0</v>
      </c>
      <c r="AH26" s="208">
        <f ca="1">SUM(AG24:AG26)</f>
        <v>83</v>
      </c>
    </row>
    <row r="27" spans="1:34" ht="15.75" hidden="1" customHeight="1" x14ac:dyDescent="0.25">
      <c r="A27" s="387"/>
      <c r="B27" s="410"/>
      <c r="C27" s="413"/>
      <c r="D27" s="50" t="str">
        <f>IF(C27&lt;&gt;"",C27,D26)</f>
        <v>Johannes Petz</v>
      </c>
      <c r="E27" s="51" t="s">
        <v>16</v>
      </c>
      <c r="F27" s="253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1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1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1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1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1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1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1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1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1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1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1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1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1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1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1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1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6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1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1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1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1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1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1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1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1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2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0</v>
      </c>
      <c r="AH27" s="208">
        <f ca="1">SUM(AG24:AG27)</f>
        <v>83</v>
      </c>
    </row>
    <row r="28" spans="1:34" ht="15.75" customHeight="1" thickBot="1" x14ac:dyDescent="0.3">
      <c r="A28" s="388"/>
      <c r="B28" s="411"/>
      <c r="C28" s="414"/>
      <c r="D28" s="52" t="str">
        <f>IF(C28&lt;&gt;"",C28,D27)</f>
        <v>Johannes Petz</v>
      </c>
      <c r="E28" s="53" t="s">
        <v>17</v>
      </c>
      <c r="F28" s="254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5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5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5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5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5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5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5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5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5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5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5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5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5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5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5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5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6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5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5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5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5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5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5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5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5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7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83</v>
      </c>
    </row>
    <row r="29" spans="1:34" ht="15" customHeight="1" x14ac:dyDescent="0.25">
      <c r="A29" s="386">
        <v>5</v>
      </c>
      <c r="B29" s="409">
        <f>INDEX(Data!AL:AL,MATCH("M"&amp;A29,Data!A:A,0))</f>
        <v>5</v>
      </c>
      <c r="C29" s="412" t="str">
        <f>INDEX(Data!AJ:AJ,MATCH("M"&amp;A29,Data!A:A,0))</f>
        <v>David Wojak</v>
      </c>
      <c r="D29" s="48" t="str">
        <f>IF(C29&lt;&gt;"",C29,#REF!)</f>
        <v>David Wojak</v>
      </c>
      <c r="E29" s="49" t="s">
        <v>13</v>
      </c>
      <c r="F29" s="265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4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4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3</v>
      </c>
      <c r="I29" s="246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3</v>
      </c>
      <c r="J29" s="264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2</v>
      </c>
      <c r="K29" s="264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2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3</v>
      </c>
      <c r="O29" s="24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3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46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3</v>
      </c>
      <c r="S29" s="259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59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4</v>
      </c>
      <c r="U29" s="249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49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68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49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49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49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49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49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49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49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49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0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46</v>
      </c>
      <c r="AH29" s="207">
        <f ca="1">AG29</f>
        <v>46</v>
      </c>
    </row>
    <row r="30" spans="1:34" ht="15" customHeight="1" x14ac:dyDescent="0.25">
      <c r="A30" s="387"/>
      <c r="B30" s="410"/>
      <c r="C30" s="413"/>
      <c r="D30" s="50" t="str">
        <f>IF(C30&lt;&gt;"",C30,D29)</f>
        <v>David Wojak</v>
      </c>
      <c r="E30" s="51" t="s">
        <v>14</v>
      </c>
      <c r="F30" s="253" t="str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/>
      </c>
      <c r="G30" s="248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48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51" t="str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/>
      </c>
      <c r="J30" s="248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3</v>
      </c>
      <c r="K30" s="248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3</v>
      </c>
      <c r="L30" s="248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60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4</v>
      </c>
      <c r="N30" s="248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3</v>
      </c>
      <c r="O30" s="248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3</v>
      </c>
      <c r="P30" s="248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58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2</v>
      </c>
      <c r="R30" s="248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3</v>
      </c>
      <c r="S30" s="248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3</v>
      </c>
      <c r="T30" s="248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3</v>
      </c>
      <c r="U30" s="251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1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6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1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1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1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1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1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1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1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1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2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39</v>
      </c>
      <c r="AH30" s="208">
        <f ca="1">SUM(AG29:AG30)</f>
        <v>85</v>
      </c>
    </row>
    <row r="31" spans="1:34" ht="15" hidden="1" customHeight="1" x14ac:dyDescent="0.25">
      <c r="A31" s="387"/>
      <c r="B31" s="410"/>
      <c r="C31" s="413"/>
      <c r="D31" s="50" t="str">
        <f>IF(C31&lt;&gt;"",C31,D30)</f>
        <v>David Wojak</v>
      </c>
      <c r="E31" s="51" t="s">
        <v>15</v>
      </c>
      <c r="F31" s="253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1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1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1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1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1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1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1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1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1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1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1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1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1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1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1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1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6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1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1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1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1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1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1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1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1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2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0</v>
      </c>
      <c r="AH31" s="208">
        <f ca="1">SUM(AG29:AG31)</f>
        <v>85</v>
      </c>
    </row>
    <row r="32" spans="1:34" ht="15.75" hidden="1" customHeight="1" x14ac:dyDescent="0.25">
      <c r="A32" s="387"/>
      <c r="B32" s="410"/>
      <c r="C32" s="413"/>
      <c r="D32" s="50" t="str">
        <f>IF(C32&lt;&gt;"",C32,D31)</f>
        <v>David Wojak</v>
      </c>
      <c r="E32" s="51" t="s">
        <v>16</v>
      </c>
      <c r="F32" s="253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1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1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1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1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1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1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1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1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1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1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1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1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1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1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1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1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6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1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1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1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1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1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1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1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1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2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0</v>
      </c>
      <c r="AH32" s="208">
        <f ca="1">SUM(AG29:AG32)</f>
        <v>85</v>
      </c>
    </row>
    <row r="33" spans="1:34" ht="15.75" customHeight="1" thickBot="1" x14ac:dyDescent="0.3">
      <c r="A33" s="388"/>
      <c r="B33" s="411"/>
      <c r="C33" s="414"/>
      <c r="D33" s="52" t="str">
        <f>IF(C33&lt;&gt;"",C33,D32)</f>
        <v>David Wojak</v>
      </c>
      <c r="E33" s="53" t="s">
        <v>17</v>
      </c>
      <c r="F33" s="254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5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5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5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5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5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5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5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5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5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5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5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5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5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5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5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5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6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5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5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5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5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5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5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5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5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7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85</v>
      </c>
    </row>
    <row r="34" spans="1:34" ht="15" customHeight="1" x14ac:dyDescent="0.25">
      <c r="A34" s="386">
        <v>6</v>
      </c>
      <c r="B34" s="409">
        <f>INDEX(Data!AL:AL,MATCH("M"&amp;A34,Data!A:A,0))</f>
        <v>5</v>
      </c>
      <c r="C34" s="412" t="str">
        <f>INDEX(Data!AJ:AJ,MATCH("M"&amp;A34,Data!A:A,0))</f>
        <v>Michael Paulus</v>
      </c>
      <c r="D34" s="48" t="str">
        <f>IF(C34&lt;&gt;"",C34,#REF!)</f>
        <v>Michael Paulus</v>
      </c>
      <c r="E34" s="49" t="s">
        <v>13</v>
      </c>
      <c r="F34" s="247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64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2</v>
      </c>
      <c r="H34" s="246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3</v>
      </c>
      <c r="I34" s="262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5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3</v>
      </c>
      <c r="K34" s="246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3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3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3</v>
      </c>
      <c r="O34" s="246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3</v>
      </c>
      <c r="P34" s="246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3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64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2</v>
      </c>
      <c r="S34" s="259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59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4</v>
      </c>
      <c r="U34" s="249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49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68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49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49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49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49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49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49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49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49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0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47</v>
      </c>
      <c r="AH34" s="207">
        <f ca="1">AG34</f>
        <v>47</v>
      </c>
    </row>
    <row r="35" spans="1:34" ht="15" customHeight="1" x14ac:dyDescent="0.25">
      <c r="A35" s="387"/>
      <c r="B35" s="410"/>
      <c r="C35" s="413"/>
      <c r="D35" s="50" t="str">
        <f>IF(C35&lt;&gt;"",C35,D34)</f>
        <v>Michael Paulus</v>
      </c>
      <c r="E35" s="51" t="s">
        <v>14</v>
      </c>
      <c r="F35" s="253" t="str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/>
      </c>
      <c r="G35" s="258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2</v>
      </c>
      <c r="H35" s="248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3</v>
      </c>
      <c r="I35" s="251" t="str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/>
      </c>
      <c r="J35" s="248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58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2</v>
      </c>
      <c r="L35" s="258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2</v>
      </c>
      <c r="M35" s="248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48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3</v>
      </c>
      <c r="O35" s="260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4</v>
      </c>
      <c r="P35" s="248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3</v>
      </c>
      <c r="Q35" s="248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3</v>
      </c>
      <c r="R35" s="260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48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3</v>
      </c>
      <c r="T35" s="248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3</v>
      </c>
      <c r="U35" s="251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1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6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1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1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1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1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1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1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1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1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2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38</v>
      </c>
      <c r="AH35" s="208">
        <f ca="1">SUM(AG34:AG35)</f>
        <v>85</v>
      </c>
    </row>
    <row r="36" spans="1:34" ht="15" hidden="1" customHeight="1" x14ac:dyDescent="0.25">
      <c r="A36" s="387"/>
      <c r="B36" s="410"/>
      <c r="C36" s="413"/>
      <c r="D36" s="50" t="str">
        <f>IF(C36&lt;&gt;"",C36,D35)</f>
        <v>Michael Paulus</v>
      </c>
      <c r="E36" s="51" t="s">
        <v>15</v>
      </c>
      <c r="F36" s="253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1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1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1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1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1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1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1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1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1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1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1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1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1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1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1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1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6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1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1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1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1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1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1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1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1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2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0</v>
      </c>
      <c r="AH36" s="208">
        <f ca="1">SUM(AG34:AG36)</f>
        <v>85</v>
      </c>
    </row>
    <row r="37" spans="1:34" ht="15.75" hidden="1" customHeight="1" x14ac:dyDescent="0.25">
      <c r="A37" s="387"/>
      <c r="B37" s="410"/>
      <c r="C37" s="413"/>
      <c r="D37" s="50" t="str">
        <f>IF(C37&lt;&gt;"",C37,D36)</f>
        <v>Michael Paulus</v>
      </c>
      <c r="E37" s="51" t="s">
        <v>16</v>
      </c>
      <c r="F37" s="253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1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1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1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1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1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1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1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1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1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1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1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1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1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1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1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1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6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1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1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1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1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1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1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1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1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2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0</v>
      </c>
      <c r="AH37" s="208">
        <f ca="1">SUM(AG34:AG37)</f>
        <v>85</v>
      </c>
    </row>
    <row r="38" spans="1:34" ht="15.75" customHeight="1" thickBot="1" x14ac:dyDescent="0.3">
      <c r="A38" s="388"/>
      <c r="B38" s="411"/>
      <c r="C38" s="414"/>
      <c r="D38" s="52" t="str">
        <f>IF(C38&lt;&gt;"",C38,D37)</f>
        <v>Michael Paulus</v>
      </c>
      <c r="E38" s="53" t="s">
        <v>17</v>
      </c>
      <c r="F38" s="254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5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5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5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5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5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5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5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5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5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5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5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5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5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5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5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5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6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5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5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5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5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5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5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5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5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7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85</v>
      </c>
    </row>
    <row r="39" spans="1:34" ht="15" customHeight="1" x14ac:dyDescent="0.25">
      <c r="A39" s="386">
        <v>7</v>
      </c>
      <c r="B39" s="409">
        <f>INDEX(Data!AL:AL,MATCH("M"&amp;A39,Data!A:A,0))</f>
        <v>7</v>
      </c>
      <c r="C39" s="412" t="str">
        <f>INDEX(Data!AJ:AJ,MATCH("M"&amp;A39,Data!A:A,0))</f>
        <v>Peter Prinz</v>
      </c>
      <c r="D39" s="48" t="str">
        <f>IF(C39&lt;&gt;"",C39,#REF!)</f>
        <v>Peter Prinz</v>
      </c>
      <c r="E39" s="49" t="s">
        <v>13</v>
      </c>
      <c r="F39" s="247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3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46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3</v>
      </c>
      <c r="I39" s="259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4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3</v>
      </c>
      <c r="K39" s="246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3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64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2</v>
      </c>
      <c r="N39" s="24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3</v>
      </c>
      <c r="O39" s="24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3</v>
      </c>
      <c r="P39" s="246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46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3</v>
      </c>
      <c r="R39" s="24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3</v>
      </c>
      <c r="S39" s="246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3</v>
      </c>
      <c r="T39" s="246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3</v>
      </c>
      <c r="U39" s="249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49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68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49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49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49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49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49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49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49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49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0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45</v>
      </c>
      <c r="AH39" s="207">
        <f ca="1">AG39</f>
        <v>45</v>
      </c>
    </row>
    <row r="40" spans="1:34" ht="15" customHeight="1" x14ac:dyDescent="0.25">
      <c r="A40" s="387"/>
      <c r="B40" s="410"/>
      <c r="C40" s="413"/>
      <c r="D40" s="50" t="str">
        <f>IF(C40&lt;&gt;"",C40,D39)</f>
        <v>Peter Prinz</v>
      </c>
      <c r="E40" s="51" t="s">
        <v>14</v>
      </c>
      <c r="F40" s="253" t="str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/>
      </c>
      <c r="G40" s="248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48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3</v>
      </c>
      <c r="I40" s="251" t="str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/>
      </c>
      <c r="J40" s="260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4</v>
      </c>
      <c r="K40" s="248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3</v>
      </c>
      <c r="L40" s="248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48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60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4</v>
      </c>
      <c r="O40" s="248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3</v>
      </c>
      <c r="P40" s="248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3</v>
      </c>
      <c r="Q40" s="248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48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3</v>
      </c>
      <c r="S40" s="248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3</v>
      </c>
      <c r="T40" s="248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3</v>
      </c>
      <c r="U40" s="251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1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6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1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1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1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1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1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1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1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1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2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41</v>
      </c>
      <c r="AH40" s="208">
        <f ca="1">SUM(AG39:AG40)</f>
        <v>86</v>
      </c>
    </row>
    <row r="41" spans="1:34" ht="15" hidden="1" customHeight="1" x14ac:dyDescent="0.25">
      <c r="A41" s="387"/>
      <c r="B41" s="410"/>
      <c r="C41" s="413"/>
      <c r="D41" s="50" t="str">
        <f>IF(C41&lt;&gt;"",C41,D40)</f>
        <v>Peter Prinz</v>
      </c>
      <c r="E41" s="51" t="s">
        <v>15</v>
      </c>
      <c r="F41" s="253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1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1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1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1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1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1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1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1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1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1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1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1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1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1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1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1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6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1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1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1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1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1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1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1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1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2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0</v>
      </c>
      <c r="AH41" s="208">
        <f ca="1">SUM(AG39:AG41)</f>
        <v>86</v>
      </c>
    </row>
    <row r="42" spans="1:34" ht="15.75" hidden="1" customHeight="1" x14ac:dyDescent="0.25">
      <c r="A42" s="387"/>
      <c r="B42" s="410"/>
      <c r="C42" s="413"/>
      <c r="D42" s="50" t="str">
        <f>IF(C42&lt;&gt;"",C42,D41)</f>
        <v>Peter Prinz</v>
      </c>
      <c r="E42" s="51" t="s">
        <v>16</v>
      </c>
      <c r="F42" s="253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1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1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1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1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1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1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1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1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1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1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1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1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1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1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1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1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6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1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1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1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1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1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1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1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1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2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0</v>
      </c>
      <c r="AH42" s="208">
        <f ca="1">SUM(AG39:AG42)</f>
        <v>86</v>
      </c>
    </row>
    <row r="43" spans="1:34" ht="15.75" customHeight="1" thickBot="1" x14ac:dyDescent="0.3">
      <c r="A43" s="388"/>
      <c r="B43" s="411"/>
      <c r="C43" s="414"/>
      <c r="D43" s="52" t="str">
        <f>IF(C43&lt;&gt;"",C43,D42)</f>
        <v>Peter Prinz</v>
      </c>
      <c r="E43" s="53" t="s">
        <v>17</v>
      </c>
      <c r="F43" s="254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5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5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5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5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5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5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5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5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5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5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5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5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5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5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5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5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6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5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5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5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5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5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5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5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5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7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86</v>
      </c>
    </row>
    <row r="44" spans="1:34" ht="15" customHeight="1" x14ac:dyDescent="0.25">
      <c r="A44" s="386">
        <v>8</v>
      </c>
      <c r="B44" s="409">
        <f>INDEX(Data!AL:AL,MATCH("M"&amp;A44,Data!A:A,0))</f>
        <v>7</v>
      </c>
      <c r="C44" s="412" t="str">
        <f>INDEX(Data!AJ:AJ,MATCH("M"&amp;A44,Data!A:A,0))</f>
        <v>Franz Hable</v>
      </c>
      <c r="D44" s="48" t="str">
        <f>IF(C44&lt;&gt;"",C44,#REF!)</f>
        <v>Franz Hable</v>
      </c>
      <c r="E44" s="49" t="s">
        <v>13</v>
      </c>
      <c r="F44" s="247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64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2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59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4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64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2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46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3</v>
      </c>
      <c r="N44" s="24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3</v>
      </c>
      <c r="O44" s="24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3</v>
      </c>
      <c r="P44" s="259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4</v>
      </c>
      <c r="Q44" s="246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3</v>
      </c>
      <c r="R44" s="24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3</v>
      </c>
      <c r="S44" s="259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4</v>
      </c>
      <c r="T44" s="259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4</v>
      </c>
      <c r="U44" s="249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49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68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49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49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49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49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49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49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49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49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0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47</v>
      </c>
      <c r="AH44" s="207">
        <f ca="1">AG44</f>
        <v>47</v>
      </c>
    </row>
    <row r="45" spans="1:34" ht="15" customHeight="1" x14ac:dyDescent="0.25">
      <c r="A45" s="387"/>
      <c r="B45" s="410"/>
      <c r="C45" s="413"/>
      <c r="D45" s="50" t="str">
        <f>IF(C45&lt;&gt;"",C45,D44)</f>
        <v>Franz Hable</v>
      </c>
      <c r="E45" s="51" t="s">
        <v>14</v>
      </c>
      <c r="F45" s="253" t="str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/>
      </c>
      <c r="G45" s="258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2</v>
      </c>
      <c r="H45" s="248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3</v>
      </c>
      <c r="I45" s="251" t="str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/>
      </c>
      <c r="J45" s="248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3</v>
      </c>
      <c r="K45" s="258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2</v>
      </c>
      <c r="L45" s="263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5</v>
      </c>
      <c r="M45" s="248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48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3</v>
      </c>
      <c r="O45" s="248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3</v>
      </c>
      <c r="P45" s="248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3</v>
      </c>
      <c r="Q45" s="248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48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3</v>
      </c>
      <c r="S45" s="248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3</v>
      </c>
      <c r="T45" s="248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3</v>
      </c>
      <c r="U45" s="251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1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6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1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1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1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1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1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1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1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1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2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39</v>
      </c>
      <c r="AH45" s="208">
        <f ca="1">SUM(AG44:AG45)</f>
        <v>86</v>
      </c>
    </row>
    <row r="46" spans="1:34" ht="15" hidden="1" customHeight="1" x14ac:dyDescent="0.25">
      <c r="A46" s="387"/>
      <c r="B46" s="410"/>
      <c r="C46" s="413"/>
      <c r="D46" s="50" t="str">
        <f>IF(C46&lt;&gt;"",C46,D45)</f>
        <v>Franz Hable</v>
      </c>
      <c r="E46" s="51" t="s">
        <v>15</v>
      </c>
      <c r="F46" s="253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1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1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1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1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1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1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1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1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1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1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1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1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1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1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1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1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6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1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1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1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1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1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1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1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1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2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0</v>
      </c>
      <c r="AH46" s="208">
        <f ca="1">SUM(AG44:AG46)</f>
        <v>86</v>
      </c>
    </row>
    <row r="47" spans="1:34" ht="15.75" hidden="1" customHeight="1" x14ac:dyDescent="0.25">
      <c r="A47" s="387"/>
      <c r="B47" s="410"/>
      <c r="C47" s="413"/>
      <c r="D47" s="50" t="str">
        <f>IF(C47&lt;&gt;"",C47,D46)</f>
        <v>Franz Hable</v>
      </c>
      <c r="E47" s="51" t="s">
        <v>16</v>
      </c>
      <c r="F47" s="253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1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1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1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1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1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1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1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1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1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1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1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1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1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1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1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1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6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1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1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1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1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1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1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1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1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2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0</v>
      </c>
      <c r="AH47" s="208">
        <f ca="1">SUM(AG44:AG47)</f>
        <v>86</v>
      </c>
    </row>
    <row r="48" spans="1:34" ht="15.75" customHeight="1" thickBot="1" x14ac:dyDescent="0.3">
      <c r="A48" s="388"/>
      <c r="B48" s="411"/>
      <c r="C48" s="414"/>
      <c r="D48" s="52" t="str">
        <f>IF(C48&lt;&gt;"",C48,D47)</f>
        <v>Franz Hable</v>
      </c>
      <c r="E48" s="53" t="s">
        <v>17</v>
      </c>
      <c r="F48" s="254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5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5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5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5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5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5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5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5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5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5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5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5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5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5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5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5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6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5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5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5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5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5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5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5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5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7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86</v>
      </c>
    </row>
    <row r="49" spans="1:34" ht="15" customHeight="1" x14ac:dyDescent="0.25">
      <c r="A49" s="386">
        <v>9</v>
      </c>
      <c r="B49" s="409">
        <f>INDEX(Data!AL:AL,MATCH("M"&amp;A49,Data!A:A,0))</f>
        <v>7</v>
      </c>
      <c r="C49" s="412" t="str">
        <f>INDEX(Data!AJ:AJ,MATCH("M"&amp;A49,Data!A:A,0))</f>
        <v>Günther Kaimberger</v>
      </c>
      <c r="D49" s="48" t="str">
        <f>IF(C49&lt;&gt;"",C49,#REF!)</f>
        <v>Günther Kaimberger</v>
      </c>
      <c r="E49" s="49" t="s">
        <v>13</v>
      </c>
      <c r="F49" s="247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3</v>
      </c>
      <c r="G49" s="24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3</v>
      </c>
      <c r="H49" s="246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3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3</v>
      </c>
      <c r="J49" s="262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5</v>
      </c>
      <c r="K49" s="246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3</v>
      </c>
      <c r="L49" s="246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3</v>
      </c>
      <c r="M49" s="246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3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3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3</v>
      </c>
      <c r="P49" s="246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3</v>
      </c>
      <c r="Q49" s="24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3</v>
      </c>
      <c r="R49" s="246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3</v>
      </c>
      <c r="S49" s="246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3</v>
      </c>
      <c r="T49" s="246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>3</v>
      </c>
      <c r="U49" s="249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49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68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49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49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49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49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49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49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49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49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0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47</v>
      </c>
      <c r="AH49" s="207">
        <f ca="1">AG49</f>
        <v>47</v>
      </c>
    </row>
    <row r="50" spans="1:34" ht="15" customHeight="1" x14ac:dyDescent="0.25">
      <c r="A50" s="387"/>
      <c r="B50" s="410"/>
      <c r="C50" s="413"/>
      <c r="D50" s="50" t="str">
        <f>IF(C50&lt;&gt;"",C50,D49)</f>
        <v>Günther Kaimberger</v>
      </c>
      <c r="E50" s="51" t="s">
        <v>14</v>
      </c>
      <c r="F50" s="253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8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2</v>
      </c>
      <c r="H50" s="248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3</v>
      </c>
      <c r="I50" s="251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48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3</v>
      </c>
      <c r="K50" s="258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2</v>
      </c>
      <c r="L50" s="258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2</v>
      </c>
      <c r="M50" s="248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3</v>
      </c>
      <c r="N50" s="248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3</v>
      </c>
      <c r="O50" s="248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3</v>
      </c>
      <c r="P50" s="248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3</v>
      </c>
      <c r="Q50" s="248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3</v>
      </c>
      <c r="R50" s="248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3</v>
      </c>
      <c r="S50" s="263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5</v>
      </c>
      <c r="T50" s="260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>4</v>
      </c>
      <c r="U50" s="251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1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6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1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1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1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1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1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1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1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1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2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39</v>
      </c>
      <c r="AH50" s="208">
        <f ca="1">SUM(AG49:AG50)</f>
        <v>86</v>
      </c>
    </row>
    <row r="51" spans="1:34" ht="15" hidden="1" customHeight="1" x14ac:dyDescent="0.25">
      <c r="A51" s="387"/>
      <c r="B51" s="410"/>
      <c r="C51" s="413"/>
      <c r="D51" s="50" t="str">
        <f>IF(C51&lt;&gt;"",C51,D50)</f>
        <v>Günther Kaimberger</v>
      </c>
      <c r="E51" s="51" t="s">
        <v>15</v>
      </c>
      <c r="F51" s="253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1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1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1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1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1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1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1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1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1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1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1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1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1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1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1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1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6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1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1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1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1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1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1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1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1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2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0</v>
      </c>
      <c r="AH51" s="208">
        <f ca="1">SUM(AG49:AG51)</f>
        <v>86</v>
      </c>
    </row>
    <row r="52" spans="1:34" ht="15.75" hidden="1" customHeight="1" x14ac:dyDescent="0.25">
      <c r="A52" s="387"/>
      <c r="B52" s="410"/>
      <c r="C52" s="413"/>
      <c r="D52" s="50" t="str">
        <f>IF(C52&lt;&gt;"",C52,D51)</f>
        <v>Günther Kaimberger</v>
      </c>
      <c r="E52" s="51" t="s">
        <v>16</v>
      </c>
      <c r="F52" s="253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1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1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1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1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1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1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1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1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1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1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1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1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1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1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1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1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6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1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1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1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1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1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1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1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1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2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0</v>
      </c>
      <c r="AH52" s="208">
        <f ca="1">SUM(AG49:AG52)</f>
        <v>86</v>
      </c>
    </row>
    <row r="53" spans="1:34" ht="15.75" customHeight="1" thickBot="1" x14ac:dyDescent="0.3">
      <c r="A53" s="388"/>
      <c r="B53" s="411"/>
      <c r="C53" s="414"/>
      <c r="D53" s="52" t="str">
        <f>IF(C53&lt;&gt;"",C53,D52)</f>
        <v>Günther Kaimberger</v>
      </c>
      <c r="E53" s="53" t="s">
        <v>17</v>
      </c>
      <c r="F53" s="254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5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5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5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5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5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5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5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5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5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5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5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5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5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5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5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5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6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5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5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5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5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5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5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5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5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7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86</v>
      </c>
    </row>
    <row r="54" spans="1:34" ht="15" customHeight="1" x14ac:dyDescent="0.25">
      <c r="A54" s="386">
        <v>10</v>
      </c>
      <c r="B54" s="409">
        <f>INDEX(Data!AL:AL,MATCH("M"&amp;A54,Data!A:A,0))</f>
        <v>10</v>
      </c>
      <c r="C54" s="412" t="str">
        <f>INDEX(Data!AJ:AJ,MATCH("M"&amp;A54,Data!A:A,0))</f>
        <v>Lukas Oberhuemer</v>
      </c>
      <c r="D54" s="48" t="str">
        <f>IF(C54&lt;&gt;"",C54,#REF!)</f>
        <v>Lukas Oberhuemer</v>
      </c>
      <c r="E54" s="49" t="s">
        <v>13</v>
      </c>
      <c r="F54" s="265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4</v>
      </c>
      <c r="G54" s="246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3</v>
      </c>
      <c r="H54" s="246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3</v>
      </c>
      <c r="I54" s="246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3</v>
      </c>
      <c r="J54" s="264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2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46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3</v>
      </c>
      <c r="M54" s="246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3</v>
      </c>
      <c r="N54" s="246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3</v>
      </c>
      <c r="O54" s="246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3</v>
      </c>
      <c r="P54" s="246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3</v>
      </c>
      <c r="Q54" s="262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5</v>
      </c>
      <c r="R54" s="259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4</v>
      </c>
      <c r="S54" s="246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3</v>
      </c>
      <c r="T54" s="259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>4</v>
      </c>
      <c r="U54" s="249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49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68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49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49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49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49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49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49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49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49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0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49</v>
      </c>
      <c r="AH54" s="207">
        <f ca="1">AG54</f>
        <v>49</v>
      </c>
    </row>
    <row r="55" spans="1:34" ht="15" customHeight="1" x14ac:dyDescent="0.25">
      <c r="A55" s="387"/>
      <c r="B55" s="410"/>
      <c r="C55" s="413"/>
      <c r="D55" s="50" t="str">
        <f>IF(C55&lt;&gt;"",C55,D54)</f>
        <v>Lukas Oberhuemer</v>
      </c>
      <c r="E55" s="51" t="s">
        <v>14</v>
      </c>
      <c r="F55" s="253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48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3</v>
      </c>
      <c r="H55" s="248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3</v>
      </c>
      <c r="I55" s="251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48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3</v>
      </c>
      <c r="K55" s="258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2</v>
      </c>
      <c r="L55" s="260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4</v>
      </c>
      <c r="M55" s="248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3</v>
      </c>
      <c r="N55" s="248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3</v>
      </c>
      <c r="O55" s="248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3</v>
      </c>
      <c r="P55" s="248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3</v>
      </c>
      <c r="Q55" s="248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3</v>
      </c>
      <c r="R55" s="258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2</v>
      </c>
      <c r="S55" s="248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3</v>
      </c>
      <c r="T55" s="248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>3</v>
      </c>
      <c r="U55" s="251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1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6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1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1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1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1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1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1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1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1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2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38</v>
      </c>
      <c r="AH55" s="208">
        <f ca="1">SUM(AG54:AG55)</f>
        <v>87</v>
      </c>
    </row>
    <row r="56" spans="1:34" ht="15" hidden="1" customHeight="1" x14ac:dyDescent="0.25">
      <c r="A56" s="387"/>
      <c r="B56" s="410"/>
      <c r="C56" s="413"/>
      <c r="D56" s="50" t="str">
        <f>IF(C56&lt;&gt;"",C56,D55)</f>
        <v>Lukas Oberhuemer</v>
      </c>
      <c r="E56" s="51" t="s">
        <v>15</v>
      </c>
      <c r="F56" s="253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1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1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1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1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1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1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1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1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1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1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1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1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1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1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1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1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6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1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1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1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1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1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1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1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1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2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0</v>
      </c>
      <c r="AH56" s="208">
        <f ca="1">SUM(AG54:AG56)</f>
        <v>87</v>
      </c>
    </row>
    <row r="57" spans="1:34" ht="15.75" hidden="1" customHeight="1" x14ac:dyDescent="0.25">
      <c r="A57" s="387"/>
      <c r="B57" s="410"/>
      <c r="C57" s="413"/>
      <c r="D57" s="50" t="str">
        <f>IF(C57&lt;&gt;"",C57,D56)</f>
        <v>Lukas Oberhuemer</v>
      </c>
      <c r="E57" s="51" t="s">
        <v>16</v>
      </c>
      <c r="F57" s="253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1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1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1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1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1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1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1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1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1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1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1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1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1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1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1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1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6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1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1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1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1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1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1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1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1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2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0</v>
      </c>
      <c r="AH57" s="208">
        <f ca="1">SUM(AG54:AG57)</f>
        <v>87</v>
      </c>
    </row>
    <row r="58" spans="1:34" ht="15.75" customHeight="1" thickBot="1" x14ac:dyDescent="0.3">
      <c r="A58" s="388"/>
      <c r="B58" s="411"/>
      <c r="C58" s="414"/>
      <c r="D58" s="52" t="str">
        <f>IF(C58&lt;&gt;"",C58,D57)</f>
        <v>Lukas Oberhuemer</v>
      </c>
      <c r="E58" s="53" t="s">
        <v>17</v>
      </c>
      <c r="F58" s="254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5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5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5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5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5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5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5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5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5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5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5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5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5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5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5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5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6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5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5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5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5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5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5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5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5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7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87</v>
      </c>
    </row>
    <row r="59" spans="1:34" ht="15" customHeight="1" x14ac:dyDescent="0.25">
      <c r="A59" s="386">
        <v>11</v>
      </c>
      <c r="B59" s="409">
        <f>INDEX(Data!AL:AL,MATCH("M"&amp;A59,Data!A:A,0))</f>
        <v>11</v>
      </c>
      <c r="C59" s="412" t="str">
        <f>INDEX(Data!AJ:AJ,MATCH("M"&amp;A59,Data!A:A,0))</f>
        <v>Christian Klima</v>
      </c>
      <c r="D59" s="48" t="str">
        <f>IF(C59&lt;&gt;"",C59,#REF!)</f>
        <v>Christian Klima</v>
      </c>
      <c r="E59" s="49" t="s">
        <v>13</v>
      </c>
      <c r="F59" s="247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3</v>
      </c>
      <c r="G59" s="24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3</v>
      </c>
      <c r="H59" s="246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3</v>
      </c>
      <c r="I59" s="259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4</v>
      </c>
      <c r="J59" s="24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3</v>
      </c>
      <c r="K59" s="246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3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59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4</v>
      </c>
      <c r="N59" s="24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3</v>
      </c>
      <c r="O59" s="246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3</v>
      </c>
      <c r="P59" s="264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2</v>
      </c>
      <c r="Q59" s="24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3</v>
      </c>
      <c r="R59" s="246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3</v>
      </c>
      <c r="S59" s="246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3</v>
      </c>
      <c r="T59" s="246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>3</v>
      </c>
      <c r="U59" s="249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49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68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49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49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49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49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49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49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49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49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0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46</v>
      </c>
      <c r="AH59" s="207">
        <f ca="1">AG59</f>
        <v>46</v>
      </c>
    </row>
    <row r="60" spans="1:34" ht="15" customHeight="1" x14ac:dyDescent="0.25">
      <c r="A60" s="387"/>
      <c r="B60" s="410"/>
      <c r="C60" s="413"/>
      <c r="D60" s="50" t="str">
        <f>IF(C60&lt;&gt;"",C60,D59)</f>
        <v>Christian Klima</v>
      </c>
      <c r="E60" s="51" t="s">
        <v>14</v>
      </c>
      <c r="F60" s="253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48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3</v>
      </c>
      <c r="H60" s="260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4</v>
      </c>
      <c r="I60" s="251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60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4</v>
      </c>
      <c r="K60" s="248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3</v>
      </c>
      <c r="L60" s="258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2</v>
      </c>
      <c r="M60" s="248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3</v>
      </c>
      <c r="N60" s="248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3</v>
      </c>
      <c r="O60" s="260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4</v>
      </c>
      <c r="P60" s="248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3</v>
      </c>
      <c r="Q60" s="248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3</v>
      </c>
      <c r="R60" s="260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4</v>
      </c>
      <c r="S60" s="248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3</v>
      </c>
      <c r="T60" s="248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>3</v>
      </c>
      <c r="U60" s="251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1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6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1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1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1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1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1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1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1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1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2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42</v>
      </c>
      <c r="AH60" s="208">
        <f ca="1">SUM(AG59:AG60)</f>
        <v>88</v>
      </c>
    </row>
    <row r="61" spans="1:34" ht="15" hidden="1" customHeight="1" x14ac:dyDescent="0.25">
      <c r="A61" s="387"/>
      <c r="B61" s="410"/>
      <c r="C61" s="413"/>
      <c r="D61" s="50" t="str">
        <f>IF(C61&lt;&gt;"",C61,D60)</f>
        <v>Christian Klima</v>
      </c>
      <c r="E61" s="51" t="s">
        <v>15</v>
      </c>
      <c r="F61" s="253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1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1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1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1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1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1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1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1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1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1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1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1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1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1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1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1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6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1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1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1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1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1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1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1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1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2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0</v>
      </c>
      <c r="AH61" s="208">
        <f ca="1">SUM(AG59:AG61)</f>
        <v>88</v>
      </c>
    </row>
    <row r="62" spans="1:34" ht="15.75" hidden="1" customHeight="1" x14ac:dyDescent="0.25">
      <c r="A62" s="387"/>
      <c r="B62" s="410"/>
      <c r="C62" s="413"/>
      <c r="D62" s="50" t="str">
        <f>IF(C62&lt;&gt;"",C62,D61)</f>
        <v>Christian Klima</v>
      </c>
      <c r="E62" s="51" t="s">
        <v>16</v>
      </c>
      <c r="F62" s="253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1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1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1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1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1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1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1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1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1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1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1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1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1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1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1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1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6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1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1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1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1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1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1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1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1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2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0</v>
      </c>
      <c r="AH62" s="208">
        <f ca="1">SUM(AG59:AG62)</f>
        <v>88</v>
      </c>
    </row>
    <row r="63" spans="1:34" ht="15.75" customHeight="1" thickBot="1" x14ac:dyDescent="0.3">
      <c r="A63" s="388"/>
      <c r="B63" s="411"/>
      <c r="C63" s="414"/>
      <c r="D63" s="52" t="str">
        <f>IF(C63&lt;&gt;"",C63,D62)</f>
        <v>Christian Klima</v>
      </c>
      <c r="E63" s="53" t="s">
        <v>17</v>
      </c>
      <c r="F63" s="254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5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5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5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5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5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5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5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5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5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5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5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5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5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5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5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5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6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5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5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5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5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5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5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5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5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7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88</v>
      </c>
    </row>
    <row r="64" spans="1:34" ht="15" customHeight="1" x14ac:dyDescent="0.25">
      <c r="A64" s="386">
        <v>12</v>
      </c>
      <c r="B64" s="409">
        <f>INDEX(Data!AL:AL,MATCH("M"&amp;A64,Data!A:A,0))</f>
        <v>11</v>
      </c>
      <c r="C64" s="412" t="str">
        <f>INDEX(Data!AJ:AJ,MATCH("M"&amp;A64,Data!A:A,0))</f>
        <v>Gerhard Petz</v>
      </c>
      <c r="D64" s="48" t="str">
        <f>IF(C64&lt;&gt;"",C64,#REF!)</f>
        <v>Gerhard Petz</v>
      </c>
      <c r="E64" s="49" t="s">
        <v>13</v>
      </c>
      <c r="F64" s="247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3</v>
      </c>
      <c r="G64" s="264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2</v>
      </c>
      <c r="H64" s="246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3</v>
      </c>
      <c r="I64" s="24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3</v>
      </c>
      <c r="J64" s="246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3</v>
      </c>
      <c r="K64" s="246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3</v>
      </c>
      <c r="L64" s="259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4</v>
      </c>
      <c r="M64" s="259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4</v>
      </c>
      <c r="N64" s="246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3</v>
      </c>
      <c r="O64" s="246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3</v>
      </c>
      <c r="P64" s="246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3</v>
      </c>
      <c r="Q64" s="24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3</v>
      </c>
      <c r="R64" s="259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4</v>
      </c>
      <c r="S64" s="259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4</v>
      </c>
      <c r="T64" s="246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>3</v>
      </c>
      <c r="U64" s="249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49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68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49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49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49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49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49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49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49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49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0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48</v>
      </c>
      <c r="AH64" s="207">
        <f ca="1">AG64</f>
        <v>48</v>
      </c>
    </row>
    <row r="65" spans="1:34" ht="15" customHeight="1" x14ac:dyDescent="0.25">
      <c r="A65" s="387"/>
      <c r="B65" s="410"/>
      <c r="C65" s="413"/>
      <c r="D65" s="50" t="str">
        <f>IF(C65&lt;&gt;"",C65,D64)</f>
        <v>Gerhard Petz</v>
      </c>
      <c r="E65" s="51" t="s">
        <v>14</v>
      </c>
      <c r="F65" s="253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48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3</v>
      </c>
      <c r="H65" s="260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4</v>
      </c>
      <c r="I65" s="251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48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3</v>
      </c>
      <c r="K65" s="248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3</v>
      </c>
      <c r="L65" s="258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2</v>
      </c>
      <c r="M65" s="260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4</v>
      </c>
      <c r="N65" s="258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2</v>
      </c>
      <c r="O65" s="260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4</v>
      </c>
      <c r="P65" s="248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3</v>
      </c>
      <c r="Q65" s="248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48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3</v>
      </c>
      <c r="S65" s="248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3</v>
      </c>
      <c r="T65" s="248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>3</v>
      </c>
      <c r="U65" s="251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1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6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1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1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1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1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1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1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1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1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2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40</v>
      </c>
      <c r="AH65" s="208">
        <f ca="1">SUM(AG64:AG65)</f>
        <v>88</v>
      </c>
    </row>
    <row r="66" spans="1:34" ht="15" hidden="1" customHeight="1" x14ac:dyDescent="0.25">
      <c r="A66" s="387"/>
      <c r="B66" s="410"/>
      <c r="C66" s="413"/>
      <c r="D66" s="50" t="str">
        <f>IF(C66&lt;&gt;"",C66,D65)</f>
        <v>Gerhard Petz</v>
      </c>
      <c r="E66" s="51" t="s">
        <v>15</v>
      </c>
      <c r="F66" s="253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1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1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1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1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1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1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1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1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1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1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1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1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1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1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1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1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6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1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1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1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1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1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1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1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1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2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0</v>
      </c>
      <c r="AH66" s="208">
        <f ca="1">SUM(AG64:AG66)</f>
        <v>88</v>
      </c>
    </row>
    <row r="67" spans="1:34" ht="15.75" hidden="1" customHeight="1" x14ac:dyDescent="0.25">
      <c r="A67" s="387"/>
      <c r="B67" s="410"/>
      <c r="C67" s="413"/>
      <c r="D67" s="50" t="str">
        <f>IF(C67&lt;&gt;"",C67,D66)</f>
        <v>Gerhard Petz</v>
      </c>
      <c r="E67" s="51" t="s">
        <v>16</v>
      </c>
      <c r="F67" s="253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1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1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1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1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1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1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1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1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1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1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1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1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1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1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1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1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6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1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1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1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1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1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1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1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1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2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0</v>
      </c>
      <c r="AH67" s="208">
        <f ca="1">SUM(AG64:AG67)</f>
        <v>88</v>
      </c>
    </row>
    <row r="68" spans="1:34" ht="15.75" customHeight="1" thickBot="1" x14ac:dyDescent="0.3">
      <c r="A68" s="388"/>
      <c r="B68" s="411"/>
      <c r="C68" s="414"/>
      <c r="D68" s="52" t="str">
        <f>IF(C68&lt;&gt;"",C68,D67)</f>
        <v>Gerhard Petz</v>
      </c>
      <c r="E68" s="53" t="s">
        <v>17</v>
      </c>
      <c r="F68" s="254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5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5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5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5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5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5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5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5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5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5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5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5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5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5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5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5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6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5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5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5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5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5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5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5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5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7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88</v>
      </c>
    </row>
    <row r="69" spans="1:34" ht="15" customHeight="1" x14ac:dyDescent="0.25">
      <c r="A69" s="386">
        <v>13</v>
      </c>
      <c r="B69" s="409">
        <f>INDEX(Data!AL:AL,MATCH("M"&amp;A69,Data!A:A,0))</f>
        <v>13</v>
      </c>
      <c r="C69" s="412" t="str">
        <f>INDEX(Data!AJ:AJ,MATCH("M"&amp;A69,Data!A:A,0))</f>
        <v>Werner Mooshammer</v>
      </c>
      <c r="D69" s="48" t="str">
        <f>IF(C69&lt;&gt;"",C69,#REF!)</f>
        <v>Werner Mooshammer</v>
      </c>
      <c r="E69" s="49" t="s">
        <v>13</v>
      </c>
      <c r="F69" s="261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6</v>
      </c>
      <c r="G69" s="264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2</v>
      </c>
      <c r="H69" s="246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3</v>
      </c>
      <c r="I69" s="246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3</v>
      </c>
      <c r="J69" s="24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3</v>
      </c>
      <c r="K69" s="246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3</v>
      </c>
      <c r="L69" s="246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3</v>
      </c>
      <c r="M69" s="246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3</v>
      </c>
      <c r="N69" s="246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3</v>
      </c>
      <c r="O69" s="259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4</v>
      </c>
      <c r="P69" s="246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3</v>
      </c>
      <c r="Q69" s="246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3</v>
      </c>
      <c r="R69" s="246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3</v>
      </c>
      <c r="S69" s="246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3</v>
      </c>
      <c r="T69" s="246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>3</v>
      </c>
      <c r="U69" s="249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49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68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49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49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49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49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49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49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49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49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0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48</v>
      </c>
      <c r="AH69" s="207">
        <f ca="1">AG69</f>
        <v>48</v>
      </c>
    </row>
    <row r="70" spans="1:34" ht="15" customHeight="1" x14ac:dyDescent="0.25">
      <c r="A70" s="387"/>
      <c r="B70" s="410"/>
      <c r="C70" s="413"/>
      <c r="D70" s="50" t="str">
        <f>IF(C70&lt;&gt;"",C70,D69)</f>
        <v>Werner Mooshammer</v>
      </c>
      <c r="E70" s="51" t="s">
        <v>14</v>
      </c>
      <c r="F70" s="253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8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2</v>
      </c>
      <c r="H70" s="260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4</v>
      </c>
      <c r="I70" s="251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48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3</v>
      </c>
      <c r="K70" s="248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3</v>
      </c>
      <c r="L70" s="258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2</v>
      </c>
      <c r="M70" s="248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3</v>
      </c>
      <c r="N70" s="260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4</v>
      </c>
      <c r="O70" s="248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3</v>
      </c>
      <c r="P70" s="248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3</v>
      </c>
      <c r="Q70" s="248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3</v>
      </c>
      <c r="R70" s="248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3</v>
      </c>
      <c r="S70" s="260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4</v>
      </c>
      <c r="T70" s="260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>4</v>
      </c>
      <c r="U70" s="251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1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6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1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1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1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1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1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1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1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1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2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41</v>
      </c>
      <c r="AH70" s="208">
        <f ca="1">SUM(AG69:AG70)</f>
        <v>89</v>
      </c>
    </row>
    <row r="71" spans="1:34" ht="15" hidden="1" customHeight="1" x14ac:dyDescent="0.25">
      <c r="A71" s="387"/>
      <c r="B71" s="410"/>
      <c r="C71" s="413"/>
      <c r="D71" s="50" t="str">
        <f>IF(C71&lt;&gt;"",C71,D70)</f>
        <v>Werner Mooshammer</v>
      </c>
      <c r="E71" s="51" t="s">
        <v>15</v>
      </c>
      <c r="F71" s="253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1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1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1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1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1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1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1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1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1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1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1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1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1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1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1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1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6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1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1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1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1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1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1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1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1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2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0</v>
      </c>
      <c r="AH71" s="208">
        <f ca="1">SUM(AG69:AG71)</f>
        <v>89</v>
      </c>
    </row>
    <row r="72" spans="1:34" ht="15.75" hidden="1" customHeight="1" x14ac:dyDescent="0.25">
      <c r="A72" s="387"/>
      <c r="B72" s="410"/>
      <c r="C72" s="413"/>
      <c r="D72" s="50" t="str">
        <f>IF(C72&lt;&gt;"",C72,D71)</f>
        <v>Werner Mooshammer</v>
      </c>
      <c r="E72" s="51" t="s">
        <v>16</v>
      </c>
      <c r="F72" s="253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1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1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1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1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1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1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1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1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1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1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1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1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1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1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1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1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6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1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1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1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1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1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1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1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1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2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0</v>
      </c>
      <c r="AH72" s="208">
        <f ca="1">SUM(AG69:AG72)</f>
        <v>89</v>
      </c>
    </row>
    <row r="73" spans="1:34" ht="15.75" customHeight="1" thickBot="1" x14ac:dyDescent="0.3">
      <c r="A73" s="388"/>
      <c r="B73" s="411"/>
      <c r="C73" s="414"/>
      <c r="D73" s="52" t="str">
        <f>IF(C73&lt;&gt;"",C73,D72)</f>
        <v>Werner Mooshammer</v>
      </c>
      <c r="E73" s="53" t="s">
        <v>17</v>
      </c>
      <c r="F73" s="254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5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5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5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5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5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5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5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5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5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5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5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5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5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5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5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5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6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5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5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5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5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5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5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5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5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7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89</v>
      </c>
    </row>
    <row r="74" spans="1:34" ht="15" customHeight="1" x14ac:dyDescent="0.25">
      <c r="A74" s="386">
        <v>14</v>
      </c>
      <c r="B74" s="409">
        <f>INDEX(Data!AL:AL,MATCH("M"&amp;A74,Data!A:A,0))</f>
        <v>14</v>
      </c>
      <c r="C74" s="412" t="str">
        <f>INDEX(Data!AJ:AJ,MATCH("M"&amp;A74,Data!A:A,0))</f>
        <v>Matthias Neubauer</v>
      </c>
      <c r="D74" s="48" t="str">
        <f>IF(C74&lt;&gt;"",C74,#REF!)</f>
        <v>Matthias Neubauer</v>
      </c>
      <c r="E74" s="49" t="s">
        <v>13</v>
      </c>
      <c r="F74" s="265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4</v>
      </c>
      <c r="G74" s="264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2</v>
      </c>
      <c r="H74" s="246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3</v>
      </c>
      <c r="I74" s="259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4</v>
      </c>
      <c r="J74" s="246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3</v>
      </c>
      <c r="K74" s="246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3</v>
      </c>
      <c r="L74" s="246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3</v>
      </c>
      <c r="M74" s="264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2</v>
      </c>
      <c r="N74" s="246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3</v>
      </c>
      <c r="O74" s="259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4</v>
      </c>
      <c r="P74" s="246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3</v>
      </c>
      <c r="Q74" s="246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3</v>
      </c>
      <c r="R74" s="262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>5</v>
      </c>
      <c r="S74" s="246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>3</v>
      </c>
      <c r="T74" s="246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>3</v>
      </c>
      <c r="U74" s="249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49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68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49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49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49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49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49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49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49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49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0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48</v>
      </c>
      <c r="AH74" s="207">
        <f ca="1">AG74</f>
        <v>48</v>
      </c>
    </row>
    <row r="75" spans="1:34" ht="15" customHeight="1" x14ac:dyDescent="0.25">
      <c r="A75" s="387"/>
      <c r="B75" s="410"/>
      <c r="C75" s="413"/>
      <c r="D75" s="50" t="str">
        <f>IF(C75&lt;&gt;"",C75,D74)</f>
        <v>Matthias Neubauer</v>
      </c>
      <c r="E75" s="51" t="s">
        <v>14</v>
      </c>
      <c r="F75" s="253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8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2</v>
      </c>
      <c r="H75" s="260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4</v>
      </c>
      <c r="I75" s="251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48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3</v>
      </c>
      <c r="K75" s="248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3</v>
      </c>
      <c r="L75" s="248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3</v>
      </c>
      <c r="M75" s="260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4</v>
      </c>
      <c r="N75" s="248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3</v>
      </c>
      <c r="O75" s="260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4</v>
      </c>
      <c r="P75" s="248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3</v>
      </c>
      <c r="Q75" s="248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3</v>
      </c>
      <c r="R75" s="260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>4</v>
      </c>
      <c r="S75" s="248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>3</v>
      </c>
      <c r="T75" s="248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>3</v>
      </c>
      <c r="U75" s="251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1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6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1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1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1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1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1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1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1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1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2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42</v>
      </c>
      <c r="AH75" s="208">
        <f ca="1">SUM(AG74:AG75)</f>
        <v>90</v>
      </c>
    </row>
    <row r="76" spans="1:34" ht="15" hidden="1" customHeight="1" x14ac:dyDescent="0.25">
      <c r="A76" s="387"/>
      <c r="B76" s="410"/>
      <c r="C76" s="413"/>
      <c r="D76" s="50" t="str">
        <f>IF(C76&lt;&gt;"",C76,D75)</f>
        <v>Matthias Neubauer</v>
      </c>
      <c r="E76" s="51" t="s">
        <v>15</v>
      </c>
      <c r="F76" s="253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1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1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1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1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1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1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1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1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1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1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1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1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1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1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1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1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6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1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1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1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1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1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1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1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1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2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0</v>
      </c>
      <c r="AH76" s="208">
        <f ca="1">SUM(AG74:AG76)</f>
        <v>90</v>
      </c>
    </row>
    <row r="77" spans="1:34" ht="15.75" hidden="1" customHeight="1" x14ac:dyDescent="0.25">
      <c r="A77" s="387"/>
      <c r="B77" s="410"/>
      <c r="C77" s="413"/>
      <c r="D77" s="50" t="str">
        <f>IF(C77&lt;&gt;"",C77,D76)</f>
        <v>Matthias Neubauer</v>
      </c>
      <c r="E77" s="51" t="s">
        <v>16</v>
      </c>
      <c r="F77" s="253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1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1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1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1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1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1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1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1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1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1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1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1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1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1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1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1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6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1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1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1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1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1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1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1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1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2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0</v>
      </c>
      <c r="AH77" s="208">
        <f ca="1">SUM(AG74:AG77)</f>
        <v>90</v>
      </c>
    </row>
    <row r="78" spans="1:34" ht="15.75" customHeight="1" thickBot="1" x14ac:dyDescent="0.3">
      <c r="A78" s="388"/>
      <c r="B78" s="411"/>
      <c r="C78" s="414"/>
      <c r="D78" s="52" t="str">
        <f>IF(C78&lt;&gt;"",C78,D77)</f>
        <v>Matthias Neubauer</v>
      </c>
      <c r="E78" s="53" t="s">
        <v>17</v>
      </c>
      <c r="F78" s="254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5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5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5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5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5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5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5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5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5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5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5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5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5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5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5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5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6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5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5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5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5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5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5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5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5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7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90</v>
      </c>
    </row>
    <row r="79" spans="1:34" ht="15" customHeight="1" x14ac:dyDescent="0.25">
      <c r="A79" s="386">
        <v>15</v>
      </c>
      <c r="B79" s="409">
        <f>INDEX(Data!AL:AL,MATCH("M"&amp;A79,Data!A:A,0))</f>
        <v>14</v>
      </c>
      <c r="C79" s="412" t="str">
        <f>INDEX(Data!AJ:AJ,MATCH("M"&amp;A79,Data!A:A,0))</f>
        <v>Michael Greilinger</v>
      </c>
      <c r="D79" s="48" t="str">
        <f>IF(C79&lt;&gt;"",C79,#REF!)</f>
        <v>Michael Greilinger</v>
      </c>
      <c r="E79" s="49" t="s">
        <v>13</v>
      </c>
      <c r="F79" s="247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3</v>
      </c>
      <c r="G79" s="246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3</v>
      </c>
      <c r="H79" s="246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3</v>
      </c>
      <c r="I79" s="246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3</v>
      </c>
      <c r="J79" s="246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3</v>
      </c>
      <c r="K79" s="246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3</v>
      </c>
      <c r="L79" s="246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3</v>
      </c>
      <c r="M79" s="246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3</v>
      </c>
      <c r="N79" s="246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3</v>
      </c>
      <c r="O79" s="259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>4</v>
      </c>
      <c r="P79" s="259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>4</v>
      </c>
      <c r="Q79" s="246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>3</v>
      </c>
      <c r="R79" s="259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>4</v>
      </c>
      <c r="S79" s="246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>3</v>
      </c>
      <c r="T79" s="246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>3</v>
      </c>
      <c r="U79" s="249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49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68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49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49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49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49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49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49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49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49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0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48</v>
      </c>
      <c r="AH79" s="207">
        <f ca="1">AG79</f>
        <v>48</v>
      </c>
    </row>
    <row r="80" spans="1:34" ht="15" customHeight="1" x14ac:dyDescent="0.25">
      <c r="A80" s="387"/>
      <c r="B80" s="410"/>
      <c r="C80" s="413"/>
      <c r="D80" s="50" t="str">
        <f>IF(C80&lt;&gt;"",C80,D79)</f>
        <v>Michael Greilinger</v>
      </c>
      <c r="E80" s="51" t="s">
        <v>14</v>
      </c>
      <c r="F80" s="253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48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3</v>
      </c>
      <c r="H80" s="248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3</v>
      </c>
      <c r="I80" s="251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48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3</v>
      </c>
      <c r="K80" s="258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2</v>
      </c>
      <c r="L80" s="248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3</v>
      </c>
      <c r="M80" s="260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4</v>
      </c>
      <c r="N80" s="248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3</v>
      </c>
      <c r="O80" s="260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>4</v>
      </c>
      <c r="P80" s="248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>3</v>
      </c>
      <c r="Q80" s="248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>3</v>
      </c>
      <c r="R80" s="248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>3</v>
      </c>
      <c r="S80" s="263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>5</v>
      </c>
      <c r="T80" s="248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>3</v>
      </c>
      <c r="U80" s="251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1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6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1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1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1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1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1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1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1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1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2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42</v>
      </c>
      <c r="AH80" s="208">
        <f ca="1">SUM(AG79:AG80)</f>
        <v>90</v>
      </c>
    </row>
    <row r="81" spans="1:34" ht="15" hidden="1" customHeight="1" x14ac:dyDescent="0.25">
      <c r="A81" s="387"/>
      <c r="B81" s="410"/>
      <c r="C81" s="413"/>
      <c r="D81" s="50" t="str">
        <f>IF(C81&lt;&gt;"",C81,D80)</f>
        <v>Michael Greilinger</v>
      </c>
      <c r="E81" s="51" t="s">
        <v>15</v>
      </c>
      <c r="F81" s="253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1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1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1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1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1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1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1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1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1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1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1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1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1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1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1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1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6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1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1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1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1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1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1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1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1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2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0</v>
      </c>
      <c r="AH81" s="208">
        <f ca="1">SUM(AG79:AG81)</f>
        <v>90</v>
      </c>
    </row>
    <row r="82" spans="1:34" ht="15.75" hidden="1" customHeight="1" x14ac:dyDescent="0.25">
      <c r="A82" s="387"/>
      <c r="B82" s="410"/>
      <c r="C82" s="413"/>
      <c r="D82" s="50" t="str">
        <f>IF(C82&lt;&gt;"",C82,D81)</f>
        <v>Michael Greilinger</v>
      </c>
      <c r="E82" s="51" t="s">
        <v>16</v>
      </c>
      <c r="F82" s="253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1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1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1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1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1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1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1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1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1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1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1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1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1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1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1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1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6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1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1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1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1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1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1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1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1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2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0</v>
      </c>
      <c r="AH82" s="208">
        <f ca="1">SUM(AG79:AG82)</f>
        <v>90</v>
      </c>
    </row>
    <row r="83" spans="1:34" ht="15.75" customHeight="1" thickBot="1" x14ac:dyDescent="0.3">
      <c r="A83" s="388"/>
      <c r="B83" s="411"/>
      <c r="C83" s="414"/>
      <c r="D83" s="52" t="str">
        <f>IF(C83&lt;&gt;"",C83,D82)</f>
        <v>Michael Greilinger</v>
      </c>
      <c r="E83" s="53" t="s">
        <v>17</v>
      </c>
      <c r="F83" s="254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5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5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5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5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5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5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5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5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5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5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5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5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5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5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5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5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6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5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5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5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5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5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5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5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5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7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90</v>
      </c>
    </row>
    <row r="84" spans="1:34" ht="15" customHeight="1" x14ac:dyDescent="0.25">
      <c r="A84" s="386">
        <v>16</v>
      </c>
      <c r="B84" s="409">
        <f>INDEX(Data!AL:AL,MATCH("M"&amp;A84,Data!A:A,0))</f>
        <v>16</v>
      </c>
      <c r="C84" s="412" t="str">
        <f>INDEX(Data!AJ:AJ,MATCH("M"&amp;A84,Data!A:A,0))</f>
        <v>Rainer Zeller</v>
      </c>
      <c r="D84" s="48" t="str">
        <f>IF(C84&lt;&gt;"",C84,#REF!)</f>
        <v>Rainer Zeller</v>
      </c>
      <c r="E84" s="49" t="s">
        <v>13</v>
      </c>
      <c r="F84" s="247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3</v>
      </c>
      <c r="G84" s="246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3</v>
      </c>
      <c r="H84" s="259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4</v>
      </c>
      <c r="I84" s="259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4</v>
      </c>
      <c r="J84" s="246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3</v>
      </c>
      <c r="K84" s="264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2</v>
      </c>
      <c r="L84" s="246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3</v>
      </c>
      <c r="M84" s="259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4</v>
      </c>
      <c r="N84" s="246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3</v>
      </c>
      <c r="O84" s="246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>3</v>
      </c>
      <c r="P84" s="246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>3</v>
      </c>
      <c r="Q84" s="246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>3</v>
      </c>
      <c r="R84" s="259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>4</v>
      </c>
      <c r="S84" s="246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>3</v>
      </c>
      <c r="T84" s="259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>4</v>
      </c>
      <c r="U84" s="249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49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68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49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49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49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49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49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49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49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49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0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49</v>
      </c>
      <c r="AH84" s="207">
        <f ca="1">AG84</f>
        <v>49</v>
      </c>
    </row>
    <row r="85" spans="1:34" ht="15" customHeight="1" x14ac:dyDescent="0.25">
      <c r="A85" s="387"/>
      <c r="B85" s="410"/>
      <c r="C85" s="413"/>
      <c r="D85" s="50" t="str">
        <f>IF(C85&lt;&gt;"",C85,D84)</f>
        <v>Rainer Zeller</v>
      </c>
      <c r="E85" s="51" t="s">
        <v>14</v>
      </c>
      <c r="F85" s="253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48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3</v>
      </c>
      <c r="H85" s="260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4</v>
      </c>
      <c r="I85" s="251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48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3</v>
      </c>
      <c r="K85" s="248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3</v>
      </c>
      <c r="L85" s="248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3</v>
      </c>
      <c r="M85" s="260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4</v>
      </c>
      <c r="N85" s="248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3</v>
      </c>
      <c r="O85" s="248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>3</v>
      </c>
      <c r="P85" s="248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>3</v>
      </c>
      <c r="Q85" s="248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>3</v>
      </c>
      <c r="R85" s="263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>5</v>
      </c>
      <c r="S85" s="248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>3</v>
      </c>
      <c r="T85" s="260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>4</v>
      </c>
      <c r="U85" s="251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1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6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1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1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1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1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1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1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1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1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2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44</v>
      </c>
      <c r="AH85" s="208">
        <f ca="1">SUM(AG84:AG85)</f>
        <v>93</v>
      </c>
    </row>
    <row r="86" spans="1:34" ht="15" hidden="1" customHeight="1" x14ac:dyDescent="0.25">
      <c r="A86" s="387"/>
      <c r="B86" s="410"/>
      <c r="C86" s="413"/>
      <c r="D86" s="50" t="str">
        <f>IF(C86&lt;&gt;"",C86,D85)</f>
        <v>Rainer Zeller</v>
      </c>
      <c r="E86" s="51" t="s">
        <v>15</v>
      </c>
      <c r="F86" s="253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1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1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1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1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1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1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1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1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1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1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1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1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1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1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1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1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6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1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1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1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1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1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1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1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1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2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0</v>
      </c>
      <c r="AH86" s="208">
        <f ca="1">SUM(AG84:AG86)</f>
        <v>93</v>
      </c>
    </row>
    <row r="87" spans="1:34" ht="15.75" hidden="1" customHeight="1" x14ac:dyDescent="0.25">
      <c r="A87" s="387"/>
      <c r="B87" s="410"/>
      <c r="C87" s="413"/>
      <c r="D87" s="50" t="str">
        <f>IF(C87&lt;&gt;"",C87,D86)</f>
        <v>Rainer Zeller</v>
      </c>
      <c r="E87" s="51" t="s">
        <v>16</v>
      </c>
      <c r="F87" s="253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1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1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1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1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1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1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1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1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1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1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1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1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1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1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1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1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6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1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1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1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1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1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1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1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1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2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0</v>
      </c>
      <c r="AH87" s="208">
        <f ca="1">SUM(AG84:AG87)</f>
        <v>93</v>
      </c>
    </row>
    <row r="88" spans="1:34" ht="15.75" customHeight="1" thickBot="1" x14ac:dyDescent="0.3">
      <c r="A88" s="388"/>
      <c r="B88" s="411"/>
      <c r="C88" s="414"/>
      <c r="D88" s="52" t="str">
        <f>IF(C88&lt;&gt;"",C88,D87)</f>
        <v>Rainer Zeller</v>
      </c>
      <c r="E88" s="53" t="s">
        <v>17</v>
      </c>
      <c r="F88" s="254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5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5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5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5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5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5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5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5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5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5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5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5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5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5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5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5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6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5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5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5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5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5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5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5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5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7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93</v>
      </c>
    </row>
    <row r="89" spans="1:34" ht="15" customHeight="1" x14ac:dyDescent="0.25">
      <c r="A89" s="386">
        <v>17</v>
      </c>
      <c r="B89" s="409">
        <f>INDEX(Data!AL:AL,MATCH("M"&amp;A89,Data!A:A,0))</f>
        <v>16</v>
      </c>
      <c r="C89" s="412" t="str">
        <f>INDEX(Data!AJ:AJ,MATCH("M"&amp;A89,Data!A:A,0))</f>
        <v>Wolf Naetar</v>
      </c>
      <c r="D89" s="48" t="str">
        <f>IF(C89&lt;&gt;"",C89,#REF!)</f>
        <v>Wolf Naetar</v>
      </c>
      <c r="E89" s="49" t="s">
        <v>13</v>
      </c>
      <c r="F89" s="265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>4</v>
      </c>
      <c r="G89" s="246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>3</v>
      </c>
      <c r="H89" s="246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>3</v>
      </c>
      <c r="I89" s="246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>3</v>
      </c>
      <c r="J89" s="246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>3</v>
      </c>
      <c r="K89" s="246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>3</v>
      </c>
      <c r="L89" s="259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>4</v>
      </c>
      <c r="M89" s="246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>3</v>
      </c>
      <c r="N89" s="246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>3</v>
      </c>
      <c r="O89" s="246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>3</v>
      </c>
      <c r="P89" s="259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>4</v>
      </c>
      <c r="Q89" s="246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>3</v>
      </c>
      <c r="R89" s="264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>2</v>
      </c>
      <c r="S89" s="259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>4</v>
      </c>
      <c r="T89" s="259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>4</v>
      </c>
      <c r="U89" s="249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49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68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49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49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49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49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49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49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49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49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0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49</v>
      </c>
      <c r="AH89" s="207">
        <f ca="1">AG89</f>
        <v>49</v>
      </c>
    </row>
    <row r="90" spans="1:34" ht="15" customHeight="1" x14ac:dyDescent="0.25">
      <c r="A90" s="387"/>
      <c r="B90" s="410"/>
      <c r="C90" s="413"/>
      <c r="D90" s="50" t="str">
        <f>IF(C90&lt;&gt;"",C90,D89)</f>
        <v>Wolf Naetar</v>
      </c>
      <c r="E90" s="51" t="s">
        <v>14</v>
      </c>
      <c r="F90" s="253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48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>3</v>
      </c>
      <c r="H90" s="248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>3</v>
      </c>
      <c r="I90" s="251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48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>3</v>
      </c>
      <c r="K90" s="258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>2</v>
      </c>
      <c r="L90" s="248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>3</v>
      </c>
      <c r="M90" s="248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>3</v>
      </c>
      <c r="N90" s="260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>4</v>
      </c>
      <c r="O90" s="260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>4</v>
      </c>
      <c r="P90" s="248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>3</v>
      </c>
      <c r="Q90" s="248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>3</v>
      </c>
      <c r="R90" s="248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>3</v>
      </c>
      <c r="S90" s="263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>6</v>
      </c>
      <c r="T90" s="260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>4</v>
      </c>
      <c r="U90" s="251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1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6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1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1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1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1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1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1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1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1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2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44</v>
      </c>
      <c r="AH90" s="208">
        <f ca="1">SUM(AG89:AG90)</f>
        <v>93</v>
      </c>
    </row>
    <row r="91" spans="1:34" ht="15" hidden="1" customHeight="1" x14ac:dyDescent="0.25">
      <c r="A91" s="387"/>
      <c r="B91" s="410"/>
      <c r="C91" s="413"/>
      <c r="D91" s="50" t="str">
        <f>IF(C91&lt;&gt;"",C91,D90)</f>
        <v>Wolf Naetar</v>
      </c>
      <c r="E91" s="51" t="s">
        <v>15</v>
      </c>
      <c r="F91" s="253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1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1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1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1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1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1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1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1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1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1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1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1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1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1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1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1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6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1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1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1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1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1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1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1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1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2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0</v>
      </c>
      <c r="AH91" s="208">
        <f ca="1">SUM(AG89:AG91)</f>
        <v>93</v>
      </c>
    </row>
    <row r="92" spans="1:34" ht="15.75" hidden="1" customHeight="1" x14ac:dyDescent="0.25">
      <c r="A92" s="387"/>
      <c r="B92" s="410"/>
      <c r="C92" s="413"/>
      <c r="D92" s="50" t="str">
        <f>IF(C92&lt;&gt;"",C92,D91)</f>
        <v>Wolf Naetar</v>
      </c>
      <c r="E92" s="51" t="s">
        <v>16</v>
      </c>
      <c r="F92" s="253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1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1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1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1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1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1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1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1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1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1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1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1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1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1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1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1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6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1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1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1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1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1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1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1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1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2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0</v>
      </c>
      <c r="AH92" s="208">
        <f ca="1">SUM(AG89:AG92)</f>
        <v>93</v>
      </c>
    </row>
    <row r="93" spans="1:34" ht="15.75" customHeight="1" thickBot="1" x14ac:dyDescent="0.3">
      <c r="A93" s="388"/>
      <c r="B93" s="411"/>
      <c r="C93" s="414"/>
      <c r="D93" s="52" t="str">
        <f>IF(C93&lt;&gt;"",C93,D92)</f>
        <v>Wolf Naetar</v>
      </c>
      <c r="E93" s="53" t="s">
        <v>17</v>
      </c>
      <c r="F93" s="254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5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5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5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5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5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5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5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5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5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5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5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5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5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5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5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5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6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5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5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5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5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5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5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5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5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7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93</v>
      </c>
    </row>
    <row r="94" spans="1:34" ht="15" customHeight="1" x14ac:dyDescent="0.25">
      <c r="A94" s="386">
        <v>18</v>
      </c>
      <c r="B94" s="409">
        <f>INDEX(Data!AL:AL,MATCH("M"&amp;A94,Data!A:A,0))</f>
        <v>16</v>
      </c>
      <c r="C94" s="412" t="str">
        <f>INDEX(Data!AJ:AJ,MATCH("M"&amp;A94,Data!A:A,0))</f>
        <v>Aaron Max Andrews</v>
      </c>
      <c r="D94" s="48" t="str">
        <f>IF(C94&lt;&gt;"",C94,#REF!)</f>
        <v>Aaron Max Andrews</v>
      </c>
      <c r="E94" s="49" t="s">
        <v>13</v>
      </c>
      <c r="F94" s="261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>5</v>
      </c>
      <c r="G94" s="246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>3</v>
      </c>
      <c r="H94" s="259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>4</v>
      </c>
      <c r="I94" s="246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>3</v>
      </c>
      <c r="J94" s="246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>3</v>
      </c>
      <c r="K94" s="246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>3</v>
      </c>
      <c r="L94" s="259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>4</v>
      </c>
      <c r="M94" s="246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>3</v>
      </c>
      <c r="N94" s="259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>4</v>
      </c>
      <c r="O94" s="259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>4</v>
      </c>
      <c r="P94" s="246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>3</v>
      </c>
      <c r="Q94" s="246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>3</v>
      </c>
      <c r="R94" s="246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>3</v>
      </c>
      <c r="S94" s="246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>3</v>
      </c>
      <c r="T94" s="246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>3</v>
      </c>
      <c r="U94" s="249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49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68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49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49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49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49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49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49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49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49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0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51</v>
      </c>
      <c r="AH94" s="207">
        <f ca="1">AG94</f>
        <v>51</v>
      </c>
    </row>
    <row r="95" spans="1:34" ht="15" customHeight="1" x14ac:dyDescent="0.25">
      <c r="A95" s="387"/>
      <c r="B95" s="410"/>
      <c r="C95" s="413"/>
      <c r="D95" s="50" t="str">
        <f>IF(C95&lt;&gt;"",C95,D94)</f>
        <v>Aaron Max Andrews</v>
      </c>
      <c r="E95" s="51" t="s">
        <v>14</v>
      </c>
      <c r="F95" s="253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48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>3</v>
      </c>
      <c r="H95" s="248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>3</v>
      </c>
      <c r="I95" s="251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48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>3</v>
      </c>
      <c r="K95" s="260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>4</v>
      </c>
      <c r="L95" s="258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>2</v>
      </c>
      <c r="M95" s="248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>3</v>
      </c>
      <c r="N95" s="248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>3</v>
      </c>
      <c r="O95" s="260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>4</v>
      </c>
      <c r="P95" s="260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>4</v>
      </c>
      <c r="Q95" s="248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>3</v>
      </c>
      <c r="R95" s="248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>3</v>
      </c>
      <c r="S95" s="248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>3</v>
      </c>
      <c r="T95" s="260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>4</v>
      </c>
      <c r="U95" s="251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1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6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1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1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1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1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1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1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1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1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2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42</v>
      </c>
      <c r="AH95" s="208">
        <f ca="1">SUM(AG94:AG95)</f>
        <v>93</v>
      </c>
    </row>
    <row r="96" spans="1:34" ht="15" hidden="1" customHeight="1" x14ac:dyDescent="0.25">
      <c r="A96" s="387"/>
      <c r="B96" s="410"/>
      <c r="C96" s="413"/>
      <c r="D96" s="50" t="str">
        <f>IF(C96&lt;&gt;"",C96,D95)</f>
        <v>Aaron Max Andrews</v>
      </c>
      <c r="E96" s="51" t="s">
        <v>15</v>
      </c>
      <c r="F96" s="253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1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1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1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1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1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1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1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1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1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1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1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1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1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1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1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1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6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1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1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1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1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1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1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1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1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2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0</v>
      </c>
      <c r="AH96" s="208">
        <f ca="1">SUM(AG94:AG96)</f>
        <v>93</v>
      </c>
    </row>
    <row r="97" spans="1:34" ht="15.75" hidden="1" customHeight="1" x14ac:dyDescent="0.25">
      <c r="A97" s="387"/>
      <c r="B97" s="410"/>
      <c r="C97" s="413"/>
      <c r="D97" s="50" t="str">
        <f>IF(C97&lt;&gt;"",C97,D96)</f>
        <v>Aaron Max Andrews</v>
      </c>
      <c r="E97" s="51" t="s">
        <v>16</v>
      </c>
      <c r="F97" s="253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1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1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1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1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1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1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1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1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1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1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1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1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1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1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1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1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6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1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1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1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1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1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1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1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1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2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0</v>
      </c>
      <c r="AH97" s="208">
        <f ca="1">SUM(AG94:AG97)</f>
        <v>93</v>
      </c>
    </row>
    <row r="98" spans="1:34" ht="15.75" customHeight="1" thickBot="1" x14ac:dyDescent="0.3">
      <c r="A98" s="388"/>
      <c r="B98" s="411"/>
      <c r="C98" s="414"/>
      <c r="D98" s="52" t="str">
        <f>IF(C98&lt;&gt;"",C98,D97)</f>
        <v>Aaron Max Andrews</v>
      </c>
      <c r="E98" s="53" t="s">
        <v>17</v>
      </c>
      <c r="F98" s="254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5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5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5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5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5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5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5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5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5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5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5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5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5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5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5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5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6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5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5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5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5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5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5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5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5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7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93</v>
      </c>
    </row>
    <row r="99" spans="1:34" ht="15" customHeight="1" x14ac:dyDescent="0.25">
      <c r="A99" s="386">
        <v>19</v>
      </c>
      <c r="B99" s="409">
        <f>INDEX(Data!AL:AL,MATCH("M"&amp;A99,Data!A:A,0))</f>
        <v>16</v>
      </c>
      <c r="C99" s="412" t="str">
        <f>INDEX(Data!AJ:AJ,MATCH("M"&amp;A99,Data!A:A,0))</f>
        <v>Elija Feigl</v>
      </c>
      <c r="D99" s="48" t="str">
        <f>IF(C99&lt;&gt;"",C99,#REF!)</f>
        <v>Elija Feigl</v>
      </c>
      <c r="E99" s="49" t="s">
        <v>13</v>
      </c>
      <c r="F99" s="247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>3</v>
      </c>
      <c r="G99" s="246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>3</v>
      </c>
      <c r="H99" s="246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>3</v>
      </c>
      <c r="I99" s="246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>3</v>
      </c>
      <c r="J99" s="246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>3</v>
      </c>
      <c r="K99" s="259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>4</v>
      </c>
      <c r="L99" s="259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>4</v>
      </c>
      <c r="M99" s="246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>3</v>
      </c>
      <c r="N99" s="259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>4</v>
      </c>
      <c r="O99" s="259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>4</v>
      </c>
      <c r="P99" s="259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>4</v>
      </c>
      <c r="Q99" s="264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>2</v>
      </c>
      <c r="R99" s="259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>4</v>
      </c>
      <c r="S99" s="246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>3</v>
      </c>
      <c r="T99" s="259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>4</v>
      </c>
      <c r="U99" s="249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49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68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49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49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49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49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49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49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49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49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0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51</v>
      </c>
      <c r="AH99" s="207">
        <f ca="1">AG99</f>
        <v>51</v>
      </c>
    </row>
    <row r="100" spans="1:34" ht="15" customHeight="1" x14ac:dyDescent="0.25">
      <c r="A100" s="387"/>
      <c r="B100" s="410"/>
      <c r="C100" s="413"/>
      <c r="D100" s="50" t="str">
        <f>IF(C100&lt;&gt;"",C100,D99)</f>
        <v>Elija Feigl</v>
      </c>
      <c r="E100" s="51" t="s">
        <v>14</v>
      </c>
      <c r="F100" s="253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8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>2</v>
      </c>
      <c r="H100" s="260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>4</v>
      </c>
      <c r="I100" s="251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48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>3</v>
      </c>
      <c r="K100" s="248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>3</v>
      </c>
      <c r="L100" s="248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>3</v>
      </c>
      <c r="M100" s="248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>3</v>
      </c>
      <c r="N100" s="260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>4</v>
      </c>
      <c r="O100" s="248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>3</v>
      </c>
      <c r="P100" s="260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>4</v>
      </c>
      <c r="Q100" s="248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>3</v>
      </c>
      <c r="R100" s="248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>3</v>
      </c>
      <c r="S100" s="260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>4</v>
      </c>
      <c r="T100" s="248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>3</v>
      </c>
      <c r="U100" s="251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1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6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1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1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1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1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1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1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1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1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2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42</v>
      </c>
      <c r="AH100" s="208">
        <f ca="1">SUM(AG99:AG100)</f>
        <v>93</v>
      </c>
    </row>
    <row r="101" spans="1:34" ht="15" hidden="1" customHeight="1" x14ac:dyDescent="0.25">
      <c r="A101" s="387"/>
      <c r="B101" s="410"/>
      <c r="C101" s="413"/>
      <c r="D101" s="50" t="str">
        <f>IF(C101&lt;&gt;"",C101,D100)</f>
        <v>Elija Feigl</v>
      </c>
      <c r="E101" s="51" t="s">
        <v>15</v>
      </c>
      <c r="F101" s="253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1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1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1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1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1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1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1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1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1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1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1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1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1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1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1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1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6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1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1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1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1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1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1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1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1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2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0</v>
      </c>
      <c r="AH101" s="208">
        <f ca="1">SUM(AG99:AG101)</f>
        <v>93</v>
      </c>
    </row>
    <row r="102" spans="1:34" ht="15.75" hidden="1" customHeight="1" x14ac:dyDescent="0.25">
      <c r="A102" s="387"/>
      <c r="B102" s="410"/>
      <c r="C102" s="413"/>
      <c r="D102" s="50" t="str">
        <f>IF(C102&lt;&gt;"",C102,D101)</f>
        <v>Elija Feigl</v>
      </c>
      <c r="E102" s="51" t="s">
        <v>16</v>
      </c>
      <c r="F102" s="253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1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1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1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1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1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1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1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1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1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1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1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1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1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1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1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1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6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1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1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1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1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1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1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1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1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2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0</v>
      </c>
      <c r="AH102" s="208">
        <f ca="1">SUM(AG99:AG102)</f>
        <v>93</v>
      </c>
    </row>
    <row r="103" spans="1:34" ht="15.75" customHeight="1" thickBot="1" x14ac:dyDescent="0.3">
      <c r="A103" s="388"/>
      <c r="B103" s="411"/>
      <c r="C103" s="414"/>
      <c r="D103" s="52" t="str">
        <f>IF(C103&lt;&gt;"",C103,D102)</f>
        <v>Elija Feigl</v>
      </c>
      <c r="E103" s="53" t="s">
        <v>17</v>
      </c>
      <c r="F103" s="254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5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5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5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5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5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5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5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5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5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5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5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5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5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5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5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5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6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5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5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5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5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5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5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5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5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7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93</v>
      </c>
    </row>
    <row r="104" spans="1:34" ht="15" customHeight="1" x14ac:dyDescent="0.25">
      <c r="A104" s="386">
        <v>20</v>
      </c>
      <c r="B104" s="409">
        <f>INDEX(Data!AL:AL,MATCH("M"&amp;A104,Data!A:A,0))</f>
        <v>20</v>
      </c>
      <c r="C104" s="412" t="str">
        <f>INDEX(Data!AJ:AJ,MATCH("M"&amp;A104,Data!A:A,0))</f>
        <v>Bernhard Pucher</v>
      </c>
      <c r="D104" s="48" t="str">
        <f>IF(C104&lt;&gt;"",C104,#REF!)</f>
        <v>Bernhard Pucher</v>
      </c>
      <c r="E104" s="49" t="s">
        <v>13</v>
      </c>
      <c r="F104" s="247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>3</v>
      </c>
      <c r="G104" s="246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>3</v>
      </c>
      <c r="H104" s="246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>3</v>
      </c>
      <c r="I104" s="262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>5</v>
      </c>
      <c r="J104" s="246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>3</v>
      </c>
      <c r="K104" s="264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>2</v>
      </c>
      <c r="L104" s="246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>3</v>
      </c>
      <c r="M104" s="246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>3</v>
      </c>
      <c r="N104" s="259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>4</v>
      </c>
      <c r="O104" s="259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>4</v>
      </c>
      <c r="P104" s="259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>4</v>
      </c>
      <c r="Q104" s="246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>3</v>
      </c>
      <c r="R104" s="259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>4</v>
      </c>
      <c r="S104" s="246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>3</v>
      </c>
      <c r="T104" s="246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>3</v>
      </c>
      <c r="U104" s="249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49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68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49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49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49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49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49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49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49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49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0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50</v>
      </c>
      <c r="AH104" s="207">
        <f ca="1">AG104</f>
        <v>50</v>
      </c>
    </row>
    <row r="105" spans="1:34" ht="15" customHeight="1" x14ac:dyDescent="0.25">
      <c r="A105" s="387"/>
      <c r="B105" s="410"/>
      <c r="C105" s="413"/>
      <c r="D105" s="50" t="str">
        <f>IF(C105&lt;&gt;"",C105,D104)</f>
        <v>Bernhard Pucher</v>
      </c>
      <c r="E105" s="51" t="s">
        <v>14</v>
      </c>
      <c r="F105" s="253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48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>3</v>
      </c>
      <c r="H105" s="263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>5</v>
      </c>
      <c r="I105" s="251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48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>3</v>
      </c>
      <c r="K105" s="248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>3</v>
      </c>
      <c r="L105" s="248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>3</v>
      </c>
      <c r="M105" s="248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>3</v>
      </c>
      <c r="N105" s="248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>3</v>
      </c>
      <c r="O105" s="248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>3</v>
      </c>
      <c r="P105" s="248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>3</v>
      </c>
      <c r="Q105" s="260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>4</v>
      </c>
      <c r="R105" s="260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>4</v>
      </c>
      <c r="S105" s="260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>4</v>
      </c>
      <c r="T105" s="248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>3</v>
      </c>
      <c r="U105" s="251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1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6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1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1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1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1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1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1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1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1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2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44</v>
      </c>
      <c r="AH105" s="208">
        <f ca="1">SUM(AG104:AG105)</f>
        <v>94</v>
      </c>
    </row>
    <row r="106" spans="1:34" ht="15" hidden="1" customHeight="1" x14ac:dyDescent="0.25">
      <c r="A106" s="387"/>
      <c r="B106" s="410"/>
      <c r="C106" s="413"/>
      <c r="D106" s="50" t="str">
        <f>IF(C106&lt;&gt;"",C106,D105)</f>
        <v>Bernhard Pucher</v>
      </c>
      <c r="E106" s="51" t="s">
        <v>15</v>
      </c>
      <c r="F106" s="253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1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1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1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1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1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1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1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1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1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1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1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1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1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1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1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1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6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1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1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1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1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1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1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1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1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2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0</v>
      </c>
      <c r="AH106" s="208">
        <f ca="1">SUM(AG104:AG106)</f>
        <v>94</v>
      </c>
    </row>
    <row r="107" spans="1:34" ht="15.75" hidden="1" customHeight="1" x14ac:dyDescent="0.25">
      <c r="A107" s="387"/>
      <c r="B107" s="410"/>
      <c r="C107" s="413"/>
      <c r="D107" s="50" t="str">
        <f>IF(C107&lt;&gt;"",C107,D106)</f>
        <v>Bernhard Pucher</v>
      </c>
      <c r="E107" s="51" t="s">
        <v>16</v>
      </c>
      <c r="F107" s="253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1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1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1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1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1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1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1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1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1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1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1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1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1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1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1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1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6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1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1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1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1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1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1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1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1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2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0</v>
      </c>
      <c r="AH107" s="208">
        <f ca="1">SUM(AG104:AG107)</f>
        <v>94</v>
      </c>
    </row>
    <row r="108" spans="1:34" ht="15.75" customHeight="1" thickBot="1" x14ac:dyDescent="0.3">
      <c r="A108" s="388"/>
      <c r="B108" s="411"/>
      <c r="C108" s="414"/>
      <c r="D108" s="52" t="str">
        <f>IF(C108&lt;&gt;"",C108,D107)</f>
        <v>Bernhard Pucher</v>
      </c>
      <c r="E108" s="53" t="s">
        <v>17</v>
      </c>
      <c r="F108" s="254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5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5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5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5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5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5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5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5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5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5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5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5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5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5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5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5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6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5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5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5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5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5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5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5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5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7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94</v>
      </c>
    </row>
    <row r="109" spans="1:34" ht="15" customHeight="1" x14ac:dyDescent="0.25">
      <c r="A109" s="386">
        <v>21</v>
      </c>
      <c r="B109" s="409">
        <f>INDEX(Data!AL:AL,MATCH("M"&amp;A109,Data!A:A,0))</f>
        <v>20</v>
      </c>
      <c r="C109" s="412" t="str">
        <f>INDEX(Data!AJ:AJ,MATCH("M"&amp;A109,Data!A:A,0))</f>
        <v>Simon Ceh</v>
      </c>
      <c r="D109" s="48" t="str">
        <f>IF(C109&lt;&gt;"",C109,#REF!)</f>
        <v>Simon Ceh</v>
      </c>
      <c r="E109" s="49" t="s">
        <v>13</v>
      </c>
      <c r="F109" s="265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>4</v>
      </c>
      <c r="G109" s="246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>3</v>
      </c>
      <c r="H109" s="259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>4</v>
      </c>
      <c r="I109" s="259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>4</v>
      </c>
      <c r="J109" s="259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>4</v>
      </c>
      <c r="K109" s="246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>3</v>
      </c>
      <c r="L109" s="246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>3</v>
      </c>
      <c r="M109" s="246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>3</v>
      </c>
      <c r="N109" s="246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>3</v>
      </c>
      <c r="O109" s="262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>5</v>
      </c>
      <c r="P109" s="246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>3</v>
      </c>
      <c r="Q109" s="246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>3</v>
      </c>
      <c r="R109" s="259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>4</v>
      </c>
      <c r="S109" s="246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>3</v>
      </c>
      <c r="T109" s="246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>3</v>
      </c>
      <c r="U109" s="249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49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68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49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49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49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49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49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49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49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49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0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52</v>
      </c>
      <c r="AH109" s="207">
        <f ca="1">AG109</f>
        <v>52</v>
      </c>
    </row>
    <row r="110" spans="1:34" ht="15" customHeight="1" x14ac:dyDescent="0.25">
      <c r="A110" s="387"/>
      <c r="B110" s="410"/>
      <c r="C110" s="413"/>
      <c r="D110" s="50" t="str">
        <f>IF(C110&lt;&gt;"",C110,D109)</f>
        <v>Simon Ceh</v>
      </c>
      <c r="E110" s="51" t="s">
        <v>14</v>
      </c>
      <c r="F110" s="253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48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>3</v>
      </c>
      <c r="H110" s="260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>4</v>
      </c>
      <c r="I110" s="251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48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>3</v>
      </c>
      <c r="K110" s="248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>3</v>
      </c>
      <c r="L110" s="248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>3</v>
      </c>
      <c r="M110" s="260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>4</v>
      </c>
      <c r="N110" s="248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>3</v>
      </c>
      <c r="O110" s="248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>3</v>
      </c>
      <c r="P110" s="248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>3</v>
      </c>
      <c r="Q110" s="260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>4</v>
      </c>
      <c r="R110" s="248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>3</v>
      </c>
      <c r="S110" s="248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>3</v>
      </c>
      <c r="T110" s="248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>3</v>
      </c>
      <c r="U110" s="251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1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6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1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1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1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1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1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1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1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1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2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42</v>
      </c>
      <c r="AH110" s="208">
        <f ca="1">SUM(AG109:AG110)</f>
        <v>94</v>
      </c>
    </row>
    <row r="111" spans="1:34" ht="15" hidden="1" customHeight="1" x14ac:dyDescent="0.25">
      <c r="A111" s="387"/>
      <c r="B111" s="410"/>
      <c r="C111" s="413"/>
      <c r="D111" s="50" t="str">
        <f>IF(C111&lt;&gt;"",C111,D110)</f>
        <v>Simon Ceh</v>
      </c>
      <c r="E111" s="51" t="s">
        <v>15</v>
      </c>
      <c r="F111" s="253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1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1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1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1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1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1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1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1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1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1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1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1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1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1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1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1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6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1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1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1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1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1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1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1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1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2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0</v>
      </c>
      <c r="AH111" s="208">
        <f ca="1">SUM(AG109:AG111)</f>
        <v>94</v>
      </c>
    </row>
    <row r="112" spans="1:34" ht="15.75" hidden="1" customHeight="1" x14ac:dyDescent="0.25">
      <c r="A112" s="387"/>
      <c r="B112" s="410"/>
      <c r="C112" s="413"/>
      <c r="D112" s="50" t="str">
        <f>IF(C112&lt;&gt;"",C112,D111)</f>
        <v>Simon Ceh</v>
      </c>
      <c r="E112" s="51" t="s">
        <v>16</v>
      </c>
      <c r="F112" s="253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1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1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1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1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1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1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1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1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1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1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1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1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1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1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1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1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6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1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1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1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1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1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1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1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1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2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0</v>
      </c>
      <c r="AH112" s="208">
        <f ca="1">SUM(AG109:AG112)</f>
        <v>94</v>
      </c>
    </row>
    <row r="113" spans="1:34" ht="15.75" customHeight="1" thickBot="1" x14ac:dyDescent="0.3">
      <c r="A113" s="388"/>
      <c r="B113" s="411"/>
      <c r="C113" s="414"/>
      <c r="D113" s="52" t="str">
        <f>IF(C113&lt;&gt;"",C113,D112)</f>
        <v>Simon Ceh</v>
      </c>
      <c r="E113" s="53" t="s">
        <v>17</v>
      </c>
      <c r="F113" s="254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5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5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5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5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5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5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5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5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5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5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5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5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5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5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5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5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6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5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5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5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5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5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5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5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5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7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94</v>
      </c>
    </row>
    <row r="114" spans="1:34" ht="15" customHeight="1" x14ac:dyDescent="0.25">
      <c r="A114" s="386">
        <v>22</v>
      </c>
      <c r="B114" s="409">
        <f>INDEX(Data!AL:AL,MATCH("M"&amp;A114,Data!A:A,0))</f>
        <v>22</v>
      </c>
      <c r="C114" s="412" t="str">
        <f>INDEX(Data!AJ:AJ,MATCH("M"&amp;A114,Data!A:A,0))</f>
        <v>Tommy Vacca</v>
      </c>
      <c r="D114" s="48" t="str">
        <f>IF(C114&lt;&gt;"",C114,#REF!)</f>
        <v>Tommy Vacca</v>
      </c>
      <c r="E114" s="49" t="s">
        <v>13</v>
      </c>
      <c r="F114" s="265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>4</v>
      </c>
      <c r="G114" s="262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>5</v>
      </c>
      <c r="H114" s="246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>3</v>
      </c>
      <c r="I114" s="259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>4</v>
      </c>
      <c r="J114" s="259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>4</v>
      </c>
      <c r="K114" s="246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>3</v>
      </c>
      <c r="L114" s="264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>2</v>
      </c>
      <c r="M114" s="264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>2</v>
      </c>
      <c r="N114" s="246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>3</v>
      </c>
      <c r="O114" s="246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>3</v>
      </c>
      <c r="P114" s="246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>3</v>
      </c>
      <c r="Q114" s="246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>3</v>
      </c>
      <c r="R114" s="262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>6</v>
      </c>
      <c r="S114" s="259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>4</v>
      </c>
      <c r="T114" s="246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>3</v>
      </c>
      <c r="U114" s="249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49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68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49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49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49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49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49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49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49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49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0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52</v>
      </c>
      <c r="AH114" s="207">
        <f ca="1">AG114</f>
        <v>52</v>
      </c>
    </row>
    <row r="115" spans="1:34" ht="15" customHeight="1" x14ac:dyDescent="0.25">
      <c r="A115" s="387"/>
      <c r="B115" s="410"/>
      <c r="C115" s="413"/>
      <c r="D115" s="50" t="str">
        <f>IF(C115&lt;&gt;"",C115,D114)</f>
        <v>Tommy Vacca</v>
      </c>
      <c r="E115" s="51" t="s">
        <v>14</v>
      </c>
      <c r="F115" s="253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48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>3</v>
      </c>
      <c r="H115" s="260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>4</v>
      </c>
      <c r="I115" s="251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48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>3</v>
      </c>
      <c r="K115" s="248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>3</v>
      </c>
      <c r="L115" s="248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>3</v>
      </c>
      <c r="M115" s="248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>3</v>
      </c>
      <c r="N115" s="248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>3</v>
      </c>
      <c r="O115" s="248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>3</v>
      </c>
      <c r="P115" s="248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>3</v>
      </c>
      <c r="Q115" s="248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>3</v>
      </c>
      <c r="R115" s="248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>3</v>
      </c>
      <c r="S115" s="263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>5</v>
      </c>
      <c r="T115" s="260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>4</v>
      </c>
      <c r="U115" s="251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1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6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1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1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1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1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1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1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1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1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2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43</v>
      </c>
      <c r="AH115" s="208">
        <f ca="1">SUM(AG114:AG115)</f>
        <v>95</v>
      </c>
    </row>
    <row r="116" spans="1:34" ht="15" hidden="1" customHeight="1" x14ac:dyDescent="0.25">
      <c r="A116" s="387"/>
      <c r="B116" s="410"/>
      <c r="C116" s="413"/>
      <c r="D116" s="50" t="str">
        <f>IF(C116&lt;&gt;"",C116,D115)</f>
        <v>Tommy Vacca</v>
      </c>
      <c r="E116" s="51" t="s">
        <v>15</v>
      </c>
      <c r="F116" s="253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1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1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1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1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1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1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1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1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1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1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1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1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1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1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1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1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6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1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1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1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1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1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1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1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1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2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0</v>
      </c>
      <c r="AH116" s="208">
        <f ca="1">SUM(AG114:AG116)</f>
        <v>95</v>
      </c>
    </row>
    <row r="117" spans="1:34" ht="15.75" hidden="1" customHeight="1" x14ac:dyDescent="0.25">
      <c r="A117" s="387"/>
      <c r="B117" s="410"/>
      <c r="C117" s="413"/>
      <c r="D117" s="50" t="str">
        <f>IF(C117&lt;&gt;"",C117,D116)</f>
        <v>Tommy Vacca</v>
      </c>
      <c r="E117" s="51" t="s">
        <v>16</v>
      </c>
      <c r="F117" s="253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1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1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1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1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1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1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1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1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1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1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1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1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1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1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1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1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6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1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1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1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1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1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1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1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1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2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0</v>
      </c>
      <c r="AH117" s="208">
        <f ca="1">SUM(AG114:AG117)</f>
        <v>95</v>
      </c>
    </row>
    <row r="118" spans="1:34" ht="15.75" customHeight="1" thickBot="1" x14ac:dyDescent="0.3">
      <c r="A118" s="388"/>
      <c r="B118" s="411"/>
      <c r="C118" s="414"/>
      <c r="D118" s="52" t="str">
        <f>IF(C118&lt;&gt;"",C118,D117)</f>
        <v>Tommy Vacca</v>
      </c>
      <c r="E118" s="53" t="s">
        <v>17</v>
      </c>
      <c r="F118" s="254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5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5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5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5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5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5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5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5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5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5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5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5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5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5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5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5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6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5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5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5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5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5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5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5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5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7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95</v>
      </c>
    </row>
    <row r="119" spans="1:34" ht="15" customHeight="1" x14ac:dyDescent="0.25">
      <c r="A119" s="386">
        <v>23</v>
      </c>
      <c r="B119" s="409">
        <f>INDEX(Data!AL:AL,MATCH("M"&amp;A119,Data!A:A,0))</f>
        <v>23</v>
      </c>
      <c r="C119" s="412" t="str">
        <f>INDEX(Data!AJ:AJ,MATCH("M"&amp;A119,Data!A:A,0))</f>
        <v>Adam Schneiter</v>
      </c>
      <c r="D119" s="48" t="str">
        <f>IF(C119&lt;&gt;"",C119,#REF!)</f>
        <v>Adam Schneiter</v>
      </c>
      <c r="E119" s="49" t="s">
        <v>13</v>
      </c>
      <c r="F119" s="247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>3</v>
      </c>
      <c r="G119" s="246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>3</v>
      </c>
      <c r="H119" s="259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>4</v>
      </c>
      <c r="I119" s="259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>4</v>
      </c>
      <c r="J119" s="259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>4</v>
      </c>
      <c r="K119" s="246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>3</v>
      </c>
      <c r="L119" s="246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>3</v>
      </c>
      <c r="M119" s="246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>3</v>
      </c>
      <c r="N119" s="246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>3</v>
      </c>
      <c r="O119" s="246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>3</v>
      </c>
      <c r="P119" s="246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>3</v>
      </c>
      <c r="Q119" s="246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>3</v>
      </c>
      <c r="R119" s="246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>3</v>
      </c>
      <c r="S119" s="259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>4</v>
      </c>
      <c r="T119" s="259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>4</v>
      </c>
      <c r="U119" s="249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49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68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49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49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49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49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49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49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49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49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0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50</v>
      </c>
      <c r="AH119" s="207">
        <f ca="1">AG119</f>
        <v>50</v>
      </c>
    </row>
    <row r="120" spans="1:34" ht="15" customHeight="1" x14ac:dyDescent="0.25">
      <c r="A120" s="387"/>
      <c r="B120" s="410"/>
      <c r="C120" s="413"/>
      <c r="D120" s="50" t="str">
        <f>IF(C120&lt;&gt;"",C120,D119)</f>
        <v>Adam Schneiter</v>
      </c>
      <c r="E120" s="51" t="s">
        <v>14</v>
      </c>
      <c r="F120" s="253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48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>3</v>
      </c>
      <c r="H120" s="260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>4</v>
      </c>
      <c r="I120" s="251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48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>3</v>
      </c>
      <c r="K120" s="248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>3</v>
      </c>
      <c r="L120" s="248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>3</v>
      </c>
      <c r="M120" s="260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>4</v>
      </c>
      <c r="N120" s="260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>4</v>
      </c>
      <c r="O120" s="260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>4</v>
      </c>
      <c r="P120" s="260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>4</v>
      </c>
      <c r="Q120" s="248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>3</v>
      </c>
      <c r="R120" s="248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>3</v>
      </c>
      <c r="S120" s="260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>4</v>
      </c>
      <c r="T120" s="260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>4</v>
      </c>
      <c r="U120" s="251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1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6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1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1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1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1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1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1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1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1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2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46</v>
      </c>
      <c r="AH120" s="208">
        <f ca="1">SUM(AG119:AG120)</f>
        <v>96</v>
      </c>
    </row>
    <row r="121" spans="1:34" ht="15" hidden="1" customHeight="1" x14ac:dyDescent="0.25">
      <c r="A121" s="387"/>
      <c r="B121" s="410"/>
      <c r="C121" s="413"/>
      <c r="D121" s="50" t="str">
        <f>IF(C121&lt;&gt;"",C121,D120)</f>
        <v>Adam Schneiter</v>
      </c>
      <c r="E121" s="51" t="s">
        <v>15</v>
      </c>
      <c r="F121" s="253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1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1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1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1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1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1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1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1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1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1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1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1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1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1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1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1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6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1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1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1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1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1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1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1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1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2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0</v>
      </c>
      <c r="AH121" s="208">
        <f ca="1">SUM(AG119:AG121)</f>
        <v>96</v>
      </c>
    </row>
    <row r="122" spans="1:34" ht="15.75" hidden="1" customHeight="1" x14ac:dyDescent="0.25">
      <c r="A122" s="387"/>
      <c r="B122" s="410"/>
      <c r="C122" s="413"/>
      <c r="D122" s="50" t="str">
        <f>IF(C122&lt;&gt;"",C122,D121)</f>
        <v>Adam Schneiter</v>
      </c>
      <c r="E122" s="51" t="s">
        <v>16</v>
      </c>
      <c r="F122" s="253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1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1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1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1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1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1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1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1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1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1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1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1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1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1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1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1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6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1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1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1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1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1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1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1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1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2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0</v>
      </c>
      <c r="AH122" s="208">
        <f ca="1">SUM(AG119:AG122)</f>
        <v>96</v>
      </c>
    </row>
    <row r="123" spans="1:34" ht="15.75" customHeight="1" thickBot="1" x14ac:dyDescent="0.3">
      <c r="A123" s="388"/>
      <c r="B123" s="411"/>
      <c r="C123" s="414"/>
      <c r="D123" s="52" t="str">
        <f>IF(C123&lt;&gt;"",C123,D122)</f>
        <v>Adam Schneiter</v>
      </c>
      <c r="E123" s="53" t="s">
        <v>17</v>
      </c>
      <c r="F123" s="254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5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5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5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5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5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5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5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5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5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5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5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5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5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5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5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5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6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5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5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5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5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5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5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5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5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7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96</v>
      </c>
    </row>
    <row r="124" spans="1:34" ht="15" customHeight="1" x14ac:dyDescent="0.25">
      <c r="A124" s="386">
        <v>24</v>
      </c>
      <c r="B124" s="409">
        <f>INDEX(Data!AL:AL,MATCH("M"&amp;A124,Data!A:A,0))</f>
        <v>24</v>
      </c>
      <c r="C124" s="412" t="str">
        <f>INDEX(Data!AJ:AJ,MATCH("M"&amp;A124,Data!A:A,0))</f>
        <v>Tom Hlina</v>
      </c>
      <c r="D124" s="48" t="str">
        <f>IF(C124&lt;&gt;"",C124,#REF!)</f>
        <v>Tom Hlina</v>
      </c>
      <c r="E124" s="49" t="s">
        <v>13</v>
      </c>
      <c r="F124" s="247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>3</v>
      </c>
      <c r="G124" s="264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>2</v>
      </c>
      <c r="H124" s="259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>4</v>
      </c>
      <c r="I124" s="259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>4</v>
      </c>
      <c r="J124" s="246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>3</v>
      </c>
      <c r="K124" s="246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>3</v>
      </c>
      <c r="L124" s="246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>3</v>
      </c>
      <c r="M124" s="246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>3</v>
      </c>
      <c r="N124" s="246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>3</v>
      </c>
      <c r="O124" s="259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>4</v>
      </c>
      <c r="P124" s="259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>4</v>
      </c>
      <c r="Q124" s="246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>3</v>
      </c>
      <c r="R124" s="262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>5</v>
      </c>
      <c r="S124" s="259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>4</v>
      </c>
      <c r="T124" s="246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>3</v>
      </c>
      <c r="U124" s="249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49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68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49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49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49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49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49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49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49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49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0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51</v>
      </c>
      <c r="AH124" s="207">
        <f ca="1">AG124</f>
        <v>51</v>
      </c>
    </row>
    <row r="125" spans="1:34" ht="15" customHeight="1" x14ac:dyDescent="0.25">
      <c r="A125" s="387"/>
      <c r="B125" s="410"/>
      <c r="C125" s="413"/>
      <c r="D125" s="50" t="str">
        <f>IF(C125&lt;&gt;"",C125,D124)</f>
        <v>Tom Hlina</v>
      </c>
      <c r="E125" s="51" t="s">
        <v>14</v>
      </c>
      <c r="F125" s="253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48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>3</v>
      </c>
      <c r="H125" s="248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>3</v>
      </c>
      <c r="I125" s="251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60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>4</v>
      </c>
      <c r="K125" s="248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>3</v>
      </c>
      <c r="L125" s="248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>3</v>
      </c>
      <c r="M125" s="260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>4</v>
      </c>
      <c r="N125" s="248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>3</v>
      </c>
      <c r="O125" s="260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>4</v>
      </c>
      <c r="P125" s="248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>3</v>
      </c>
      <c r="Q125" s="260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>4</v>
      </c>
      <c r="R125" s="260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>4</v>
      </c>
      <c r="S125" s="248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>3</v>
      </c>
      <c r="T125" s="263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>5</v>
      </c>
      <c r="U125" s="251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1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6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1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1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1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1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1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1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1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1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2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46</v>
      </c>
      <c r="AH125" s="208">
        <f ca="1">SUM(AG124:AG125)</f>
        <v>97</v>
      </c>
    </row>
    <row r="126" spans="1:34" ht="15" hidden="1" customHeight="1" x14ac:dyDescent="0.25">
      <c r="A126" s="387"/>
      <c r="B126" s="410"/>
      <c r="C126" s="413"/>
      <c r="D126" s="50" t="str">
        <f>IF(C126&lt;&gt;"",C126,D125)</f>
        <v>Tom Hlina</v>
      </c>
      <c r="E126" s="51" t="s">
        <v>15</v>
      </c>
      <c r="F126" s="253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1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1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1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1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1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1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1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1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1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1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1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1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1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1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1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1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6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1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1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1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1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1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1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1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1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2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0</v>
      </c>
      <c r="AH126" s="208">
        <f ca="1">SUM(AG124:AG126)</f>
        <v>97</v>
      </c>
    </row>
    <row r="127" spans="1:34" ht="15.75" hidden="1" customHeight="1" x14ac:dyDescent="0.25">
      <c r="A127" s="387"/>
      <c r="B127" s="410"/>
      <c r="C127" s="413"/>
      <c r="D127" s="50" t="str">
        <f>IF(C127&lt;&gt;"",C127,D126)</f>
        <v>Tom Hlina</v>
      </c>
      <c r="E127" s="51" t="s">
        <v>16</v>
      </c>
      <c r="F127" s="253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1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1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1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1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1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1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1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1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1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1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1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1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1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1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1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1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6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1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1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1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1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1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1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1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1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2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0</v>
      </c>
      <c r="AH127" s="208">
        <f ca="1">SUM(AG124:AG127)</f>
        <v>97</v>
      </c>
    </row>
    <row r="128" spans="1:34" ht="15.75" customHeight="1" thickBot="1" x14ac:dyDescent="0.3">
      <c r="A128" s="388"/>
      <c r="B128" s="411"/>
      <c r="C128" s="414"/>
      <c r="D128" s="52" t="str">
        <f>IF(C128&lt;&gt;"",C128,D127)</f>
        <v>Tom Hlina</v>
      </c>
      <c r="E128" s="53" t="s">
        <v>17</v>
      </c>
      <c r="F128" s="254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5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5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5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5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5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5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5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5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5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5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5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5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5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5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5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5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6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5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5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5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5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5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5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5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5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7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97</v>
      </c>
    </row>
    <row r="129" spans="1:34" ht="15" customHeight="1" x14ac:dyDescent="0.25">
      <c r="A129" s="386">
        <v>25</v>
      </c>
      <c r="B129" s="409">
        <f>INDEX(Data!AL:AL,MATCH("M"&amp;A129,Data!A:A,0))</f>
        <v>24</v>
      </c>
      <c r="C129" s="412" t="str">
        <f>INDEX(Data!AJ:AJ,MATCH("M"&amp;A129,Data!A:A,0))</f>
        <v>Markku Riihonen</v>
      </c>
      <c r="D129" s="48" t="str">
        <f>IF(C129&lt;&gt;"",C129,#REF!)</f>
        <v>Markku Riihonen</v>
      </c>
      <c r="E129" s="49" t="s">
        <v>13</v>
      </c>
      <c r="F129" s="265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>4</v>
      </c>
      <c r="G129" s="264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>2</v>
      </c>
      <c r="H129" s="259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>4</v>
      </c>
      <c r="I129" s="262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>5</v>
      </c>
      <c r="J129" s="246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>3</v>
      </c>
      <c r="K129" s="264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>2</v>
      </c>
      <c r="L129" s="246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>3</v>
      </c>
      <c r="M129" s="259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>4</v>
      </c>
      <c r="N129" s="259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>4</v>
      </c>
      <c r="O129" s="246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>3</v>
      </c>
      <c r="P129" s="259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>4</v>
      </c>
      <c r="Q129" s="246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>3</v>
      </c>
      <c r="R129" s="259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>4</v>
      </c>
      <c r="S129" s="259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>4</v>
      </c>
      <c r="T129" s="259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>4</v>
      </c>
      <c r="U129" s="249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49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68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49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49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49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49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49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49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49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49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0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53</v>
      </c>
      <c r="AH129" s="207">
        <f ca="1">AG129</f>
        <v>53</v>
      </c>
    </row>
    <row r="130" spans="1:34" ht="15" customHeight="1" x14ac:dyDescent="0.25">
      <c r="A130" s="387"/>
      <c r="B130" s="410"/>
      <c r="C130" s="413"/>
      <c r="D130" s="50" t="str">
        <f>IF(C130&lt;&gt;"",C130,D129)</f>
        <v>Markku Riihonen</v>
      </c>
      <c r="E130" s="51" t="s">
        <v>14</v>
      </c>
      <c r="F130" s="253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60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>4</v>
      </c>
      <c r="H130" s="260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>4</v>
      </c>
      <c r="I130" s="251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48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>3</v>
      </c>
      <c r="K130" s="258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>2</v>
      </c>
      <c r="L130" s="248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>3</v>
      </c>
      <c r="M130" s="248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>3</v>
      </c>
      <c r="N130" s="260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>4</v>
      </c>
      <c r="O130" s="248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>3</v>
      </c>
      <c r="P130" s="263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>5</v>
      </c>
      <c r="Q130" s="248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>3</v>
      </c>
      <c r="R130" s="248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>3</v>
      </c>
      <c r="S130" s="248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>3</v>
      </c>
      <c r="T130" s="260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>4</v>
      </c>
      <c r="U130" s="251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1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6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1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1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1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1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1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1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1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1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2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44</v>
      </c>
      <c r="AH130" s="208">
        <f ca="1">SUM(AG129:AG130)</f>
        <v>97</v>
      </c>
    </row>
    <row r="131" spans="1:34" ht="15" hidden="1" customHeight="1" x14ac:dyDescent="0.25">
      <c r="A131" s="387"/>
      <c r="B131" s="410"/>
      <c r="C131" s="413"/>
      <c r="D131" s="50" t="str">
        <f>IF(C131&lt;&gt;"",C131,D130)</f>
        <v>Markku Riihonen</v>
      </c>
      <c r="E131" s="51" t="s">
        <v>15</v>
      </c>
      <c r="F131" s="253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1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1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1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1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1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1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1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1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1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1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1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1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1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1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1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1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6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1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1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1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1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1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1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1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1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2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0</v>
      </c>
      <c r="AH131" s="208">
        <f ca="1">SUM(AG129:AG131)</f>
        <v>97</v>
      </c>
    </row>
    <row r="132" spans="1:34" ht="15.75" hidden="1" customHeight="1" x14ac:dyDescent="0.25">
      <c r="A132" s="387"/>
      <c r="B132" s="410"/>
      <c r="C132" s="413"/>
      <c r="D132" s="50" t="str">
        <f>IF(C132&lt;&gt;"",C132,D131)</f>
        <v>Markku Riihonen</v>
      </c>
      <c r="E132" s="51" t="s">
        <v>16</v>
      </c>
      <c r="F132" s="253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1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1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1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1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1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1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1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1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1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1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1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1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1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1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1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1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6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1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1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1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1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1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1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1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1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2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0</v>
      </c>
      <c r="AH132" s="208">
        <f ca="1">SUM(AG129:AG132)</f>
        <v>97</v>
      </c>
    </row>
    <row r="133" spans="1:34" ht="15.75" customHeight="1" thickBot="1" x14ac:dyDescent="0.3">
      <c r="A133" s="388"/>
      <c r="B133" s="411"/>
      <c r="C133" s="414"/>
      <c r="D133" s="52" t="str">
        <f>IF(C133&lt;&gt;"",C133,D132)</f>
        <v>Markku Riihonen</v>
      </c>
      <c r="E133" s="53" t="s">
        <v>17</v>
      </c>
      <c r="F133" s="254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5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5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5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5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5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5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5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5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5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5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5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5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5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5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5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5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6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5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5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5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5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5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5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5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5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7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97</v>
      </c>
    </row>
    <row r="134" spans="1:34" ht="15" customHeight="1" x14ac:dyDescent="0.25">
      <c r="A134" s="386">
        <v>26</v>
      </c>
      <c r="B134" s="409">
        <f>INDEX(Data!AL:AL,MATCH("M"&amp;A134,Data!A:A,0))</f>
        <v>26</v>
      </c>
      <c r="C134" s="412" t="str">
        <f>INDEX(Data!AJ:AJ,MATCH("M"&amp;A134,Data!A:A,0))</f>
        <v>Manfred Knapp</v>
      </c>
      <c r="D134" s="48" t="str">
        <f>IF(C134&lt;&gt;"",C134,#REF!)</f>
        <v>Manfred Knapp</v>
      </c>
      <c r="E134" s="49" t="s">
        <v>13</v>
      </c>
      <c r="F134" s="247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>3</v>
      </c>
      <c r="G134" s="246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>3</v>
      </c>
      <c r="H134" s="259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>4</v>
      </c>
      <c r="I134" s="259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>4</v>
      </c>
      <c r="J134" s="246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>3</v>
      </c>
      <c r="K134" s="246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>3</v>
      </c>
      <c r="L134" s="259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>4</v>
      </c>
      <c r="M134" s="262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>5</v>
      </c>
      <c r="N134" s="246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>3</v>
      </c>
      <c r="O134" s="259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>4</v>
      </c>
      <c r="P134" s="259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>4</v>
      </c>
      <c r="Q134" s="246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>3</v>
      </c>
      <c r="R134" s="246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>3</v>
      </c>
      <c r="S134" s="246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>3</v>
      </c>
      <c r="T134" s="246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>3</v>
      </c>
      <c r="U134" s="249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49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68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49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49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49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49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49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49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49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49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0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52</v>
      </c>
      <c r="AH134" s="207">
        <f ca="1">AG134</f>
        <v>52</v>
      </c>
    </row>
    <row r="135" spans="1:34" ht="15" customHeight="1" x14ac:dyDescent="0.25">
      <c r="A135" s="387"/>
      <c r="B135" s="410"/>
      <c r="C135" s="413"/>
      <c r="D135" s="50" t="str">
        <f>IF(C135&lt;&gt;"",C135,D134)</f>
        <v>Manfred Knapp</v>
      </c>
      <c r="E135" s="51" t="s">
        <v>14</v>
      </c>
      <c r="F135" s="253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60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>4</v>
      </c>
      <c r="H135" s="263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>5</v>
      </c>
      <c r="I135" s="251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48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>3</v>
      </c>
      <c r="K135" s="258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>2</v>
      </c>
      <c r="L135" s="260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>4</v>
      </c>
      <c r="M135" s="260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>4</v>
      </c>
      <c r="N135" s="260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>4</v>
      </c>
      <c r="O135" s="260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>4</v>
      </c>
      <c r="P135" s="258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>2</v>
      </c>
      <c r="Q135" s="248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>3</v>
      </c>
      <c r="R135" s="248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>3</v>
      </c>
      <c r="S135" s="260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>4</v>
      </c>
      <c r="T135" s="260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>4</v>
      </c>
      <c r="U135" s="251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1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6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1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1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1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1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1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1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1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1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2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46</v>
      </c>
      <c r="AH135" s="208">
        <f ca="1">SUM(AG134:AG135)</f>
        <v>98</v>
      </c>
    </row>
    <row r="136" spans="1:34" ht="15" hidden="1" customHeight="1" x14ac:dyDescent="0.25">
      <c r="A136" s="387"/>
      <c r="B136" s="410"/>
      <c r="C136" s="413"/>
      <c r="D136" s="50" t="str">
        <f>IF(C136&lt;&gt;"",C136,D135)</f>
        <v>Manfred Knapp</v>
      </c>
      <c r="E136" s="51" t="s">
        <v>15</v>
      </c>
      <c r="F136" s="253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1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1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1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1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1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1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1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1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1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1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1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1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1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1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1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1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6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1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1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1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1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1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1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1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1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2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0</v>
      </c>
      <c r="AH136" s="208">
        <f ca="1">SUM(AG134:AG136)</f>
        <v>98</v>
      </c>
    </row>
    <row r="137" spans="1:34" ht="15.75" hidden="1" customHeight="1" x14ac:dyDescent="0.25">
      <c r="A137" s="387"/>
      <c r="B137" s="410"/>
      <c r="C137" s="413"/>
      <c r="D137" s="50" t="str">
        <f>IF(C137&lt;&gt;"",C137,D136)</f>
        <v>Manfred Knapp</v>
      </c>
      <c r="E137" s="51" t="s">
        <v>16</v>
      </c>
      <c r="F137" s="253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1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1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1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1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1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1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1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1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1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1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1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1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1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1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1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1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6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1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1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1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1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1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1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1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1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2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0</v>
      </c>
      <c r="AH137" s="208">
        <f ca="1">SUM(AG134:AG137)</f>
        <v>98</v>
      </c>
    </row>
    <row r="138" spans="1:34" ht="15.75" customHeight="1" thickBot="1" x14ac:dyDescent="0.3">
      <c r="A138" s="388"/>
      <c r="B138" s="411"/>
      <c r="C138" s="414"/>
      <c r="D138" s="52" t="str">
        <f>IF(C138&lt;&gt;"",C138,D137)</f>
        <v>Manfred Knapp</v>
      </c>
      <c r="E138" s="53" t="s">
        <v>17</v>
      </c>
      <c r="F138" s="254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5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5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5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5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5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5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5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5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5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5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5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5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5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5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5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5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6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5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5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5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5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5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5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5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5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7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98</v>
      </c>
    </row>
    <row r="139" spans="1:34" ht="15" customHeight="1" x14ac:dyDescent="0.25">
      <c r="A139" s="386">
        <v>27</v>
      </c>
      <c r="B139" s="409">
        <f>INDEX(Data!AL:AL,MATCH("M"&amp;A139,Data!A:A,0))</f>
        <v>26</v>
      </c>
      <c r="C139" s="412" t="str">
        <f>INDEX(Data!AJ:AJ,MATCH("M"&amp;A139,Data!A:A,0))</f>
        <v>Michael Priester</v>
      </c>
      <c r="D139" s="48" t="str">
        <f>IF(C139&lt;&gt;"",C139,#REF!)</f>
        <v>Michael Priester</v>
      </c>
      <c r="E139" s="49" t="s">
        <v>13</v>
      </c>
      <c r="F139" s="261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>5</v>
      </c>
      <c r="G139" s="246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>3</v>
      </c>
      <c r="H139" s="246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>3</v>
      </c>
      <c r="I139" s="259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>4</v>
      </c>
      <c r="J139" s="246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>3</v>
      </c>
      <c r="K139" s="246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>3</v>
      </c>
      <c r="L139" s="246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>3</v>
      </c>
      <c r="M139" s="246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>3</v>
      </c>
      <c r="N139" s="259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>4</v>
      </c>
      <c r="O139" s="246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>3</v>
      </c>
      <c r="P139" s="246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>3</v>
      </c>
      <c r="Q139" s="246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>3</v>
      </c>
      <c r="R139" s="259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>4</v>
      </c>
      <c r="S139" s="259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>4</v>
      </c>
      <c r="T139" s="259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>4</v>
      </c>
      <c r="U139" s="249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49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68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49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49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49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49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49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49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49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49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0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52</v>
      </c>
      <c r="AH139" s="207">
        <f ca="1">AG139</f>
        <v>52</v>
      </c>
    </row>
    <row r="140" spans="1:34" ht="15" customHeight="1" x14ac:dyDescent="0.25">
      <c r="A140" s="387"/>
      <c r="B140" s="410"/>
      <c r="C140" s="413"/>
      <c r="D140" s="50" t="str">
        <f>IF(C140&lt;&gt;"",C140,D139)</f>
        <v>Michael Priester</v>
      </c>
      <c r="E140" s="51" t="s">
        <v>14</v>
      </c>
      <c r="F140" s="253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48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>3</v>
      </c>
      <c r="H140" s="260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>4</v>
      </c>
      <c r="I140" s="251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60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>4</v>
      </c>
      <c r="K140" s="248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>3</v>
      </c>
      <c r="L140" s="248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>3</v>
      </c>
      <c r="M140" s="260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>4</v>
      </c>
      <c r="N140" s="260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>4</v>
      </c>
      <c r="O140" s="260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>4</v>
      </c>
      <c r="P140" s="260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>4</v>
      </c>
      <c r="Q140" s="248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>3</v>
      </c>
      <c r="R140" s="260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>4</v>
      </c>
      <c r="S140" s="248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>3</v>
      </c>
      <c r="T140" s="248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>3</v>
      </c>
      <c r="U140" s="251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1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6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1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1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1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1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1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1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1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1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2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46</v>
      </c>
      <c r="AH140" s="208">
        <f ca="1">SUM(AG139:AG140)</f>
        <v>98</v>
      </c>
    </row>
    <row r="141" spans="1:34" ht="15" hidden="1" customHeight="1" x14ac:dyDescent="0.25">
      <c r="A141" s="387"/>
      <c r="B141" s="410"/>
      <c r="C141" s="413"/>
      <c r="D141" s="50" t="str">
        <f>IF(C141&lt;&gt;"",C141,D140)</f>
        <v>Michael Priester</v>
      </c>
      <c r="E141" s="51" t="s">
        <v>15</v>
      </c>
      <c r="F141" s="253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1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1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1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1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1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1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1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1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1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1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1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1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1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1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1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1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6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1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1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1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1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1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1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1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1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2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0</v>
      </c>
      <c r="AH141" s="208">
        <f ca="1">SUM(AG139:AG141)</f>
        <v>98</v>
      </c>
    </row>
    <row r="142" spans="1:34" ht="15.75" hidden="1" customHeight="1" x14ac:dyDescent="0.25">
      <c r="A142" s="387"/>
      <c r="B142" s="410"/>
      <c r="C142" s="413"/>
      <c r="D142" s="50" t="str">
        <f>IF(C142&lt;&gt;"",C142,D141)</f>
        <v>Michael Priester</v>
      </c>
      <c r="E142" s="51" t="s">
        <v>16</v>
      </c>
      <c r="F142" s="253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1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1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1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1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1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1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1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1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1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1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1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1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1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1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1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1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6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1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1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1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1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1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1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1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1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2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0</v>
      </c>
      <c r="AH142" s="208">
        <f ca="1">SUM(AG139:AG142)</f>
        <v>98</v>
      </c>
    </row>
    <row r="143" spans="1:34" ht="15.75" customHeight="1" thickBot="1" x14ac:dyDescent="0.3">
      <c r="A143" s="388"/>
      <c r="B143" s="411"/>
      <c r="C143" s="414"/>
      <c r="D143" s="52" t="str">
        <f>IF(C143&lt;&gt;"",C143,D142)</f>
        <v>Michael Priester</v>
      </c>
      <c r="E143" s="53" t="s">
        <v>17</v>
      </c>
      <c r="F143" s="254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5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5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5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5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5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5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5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5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5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5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5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5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5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5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5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5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6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5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5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5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5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5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5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5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5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7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98</v>
      </c>
    </row>
    <row r="144" spans="1:34" ht="15" customHeight="1" x14ac:dyDescent="0.25">
      <c r="A144" s="386">
        <v>28</v>
      </c>
      <c r="B144" s="409">
        <f>INDEX(Data!AL:AL,MATCH("M"&amp;A144,Data!A:A,0))</f>
        <v>28</v>
      </c>
      <c r="C144" s="412" t="str">
        <f>INDEX(Data!AJ:AJ,MATCH("M"&amp;A144,Data!A:A,0))</f>
        <v>Michael Seitlinger</v>
      </c>
      <c r="D144" s="48" t="str">
        <f>IF(C144&lt;&gt;"",C144,#REF!)</f>
        <v>Michael Seitlinger</v>
      </c>
      <c r="E144" s="49" t="s">
        <v>13</v>
      </c>
      <c r="F144" s="265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>4</v>
      </c>
      <c r="G144" s="246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>3</v>
      </c>
      <c r="H144" s="262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>5</v>
      </c>
      <c r="I144" s="246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>3</v>
      </c>
      <c r="J144" s="259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>4</v>
      </c>
      <c r="K144" s="264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>2</v>
      </c>
      <c r="L144" s="246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>3</v>
      </c>
      <c r="M144" s="259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>4</v>
      </c>
      <c r="N144" s="259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>4</v>
      </c>
      <c r="O144" s="259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>4</v>
      </c>
      <c r="P144" s="259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>4</v>
      </c>
      <c r="Q144" s="246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>3</v>
      </c>
      <c r="R144" s="259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>4</v>
      </c>
      <c r="S144" s="259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>4</v>
      </c>
      <c r="T144" s="259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>4</v>
      </c>
      <c r="U144" s="249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49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68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49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49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49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49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49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49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49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49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0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55</v>
      </c>
      <c r="AH144" s="207">
        <f ca="1">AG144</f>
        <v>55</v>
      </c>
    </row>
    <row r="145" spans="1:34" ht="15" customHeight="1" x14ac:dyDescent="0.25">
      <c r="A145" s="387"/>
      <c r="B145" s="410"/>
      <c r="C145" s="413"/>
      <c r="D145" s="50" t="str">
        <f>IF(C145&lt;&gt;"",C145,D144)</f>
        <v>Michael Seitlinger</v>
      </c>
      <c r="E145" s="51" t="s">
        <v>14</v>
      </c>
      <c r="F145" s="253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48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>3</v>
      </c>
      <c r="H145" s="260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>4</v>
      </c>
      <c r="I145" s="251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48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>3</v>
      </c>
      <c r="K145" s="248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>3</v>
      </c>
      <c r="L145" s="248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>3</v>
      </c>
      <c r="M145" s="248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>3</v>
      </c>
      <c r="N145" s="260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>4</v>
      </c>
      <c r="O145" s="260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>4</v>
      </c>
      <c r="P145" s="260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>4</v>
      </c>
      <c r="Q145" s="248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>3</v>
      </c>
      <c r="R145" s="263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>5</v>
      </c>
      <c r="S145" s="260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>4</v>
      </c>
      <c r="T145" s="248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>3</v>
      </c>
      <c r="U145" s="251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1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6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1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1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1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1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1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1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1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1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2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46</v>
      </c>
      <c r="AH145" s="208">
        <f ca="1">SUM(AG144:AG145)</f>
        <v>101</v>
      </c>
    </row>
    <row r="146" spans="1:34" ht="15" hidden="1" customHeight="1" x14ac:dyDescent="0.25">
      <c r="A146" s="387"/>
      <c r="B146" s="410"/>
      <c r="C146" s="413"/>
      <c r="D146" s="50" t="str">
        <f>IF(C146&lt;&gt;"",C146,D145)</f>
        <v>Michael Seitlinger</v>
      </c>
      <c r="E146" s="51" t="s">
        <v>15</v>
      </c>
      <c r="F146" s="253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1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1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1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1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1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1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1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1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1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1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1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1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1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1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1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1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6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1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1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1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1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1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1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1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1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2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0</v>
      </c>
      <c r="AH146" s="208">
        <f ca="1">SUM(AG144:AG146)</f>
        <v>101</v>
      </c>
    </row>
    <row r="147" spans="1:34" ht="15.75" hidden="1" customHeight="1" x14ac:dyDescent="0.25">
      <c r="A147" s="387"/>
      <c r="B147" s="410"/>
      <c r="C147" s="413"/>
      <c r="D147" s="50" t="str">
        <f>IF(C147&lt;&gt;"",C147,D146)</f>
        <v>Michael Seitlinger</v>
      </c>
      <c r="E147" s="51" t="s">
        <v>16</v>
      </c>
      <c r="F147" s="253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1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1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1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1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1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1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1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1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1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1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1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1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1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1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1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1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6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1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1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1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1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1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1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1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1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2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0</v>
      </c>
      <c r="AH147" s="208">
        <f ca="1">SUM(AG144:AG147)</f>
        <v>101</v>
      </c>
    </row>
    <row r="148" spans="1:34" ht="15.75" customHeight="1" thickBot="1" x14ac:dyDescent="0.3">
      <c r="A148" s="388"/>
      <c r="B148" s="411"/>
      <c r="C148" s="414"/>
      <c r="D148" s="52" t="str">
        <f>IF(C148&lt;&gt;"",C148,D147)</f>
        <v>Michael Seitlinger</v>
      </c>
      <c r="E148" s="53" t="s">
        <v>17</v>
      </c>
      <c r="F148" s="254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5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5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5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5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5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5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5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5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5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5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5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5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5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5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5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5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6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5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5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5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5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5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5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5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5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7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101</v>
      </c>
    </row>
    <row r="149" spans="1:34" ht="15" customHeight="1" x14ac:dyDescent="0.25">
      <c r="A149" s="386">
        <v>29</v>
      </c>
      <c r="B149" s="409">
        <f>INDEX(Data!AL:AL,MATCH("M"&amp;A149,Data!A:A,0))</f>
        <v>29</v>
      </c>
      <c r="C149" s="412" t="str">
        <f>INDEX(Data!AJ:AJ,MATCH("M"&amp;A149,Data!A:A,0))</f>
        <v>Markus Fuchs</v>
      </c>
      <c r="D149" s="48" t="str">
        <f>IF(C149&lt;&gt;"",C149,#REF!)</f>
        <v>Markus Fuchs</v>
      </c>
      <c r="E149" s="49" t="s">
        <v>13</v>
      </c>
      <c r="F149" s="265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>4</v>
      </c>
      <c r="G149" s="246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>3</v>
      </c>
      <c r="H149" s="246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>3</v>
      </c>
      <c r="I149" s="259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>4</v>
      </c>
      <c r="J149" s="246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>3</v>
      </c>
      <c r="K149" s="246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>3</v>
      </c>
      <c r="L149" s="259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>4</v>
      </c>
      <c r="M149" s="246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>3</v>
      </c>
      <c r="N149" s="259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>4</v>
      </c>
      <c r="O149" s="262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>5</v>
      </c>
      <c r="P149" s="259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>4</v>
      </c>
      <c r="Q149" s="259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>4</v>
      </c>
      <c r="R149" s="246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>3</v>
      </c>
      <c r="S149" s="259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>4</v>
      </c>
      <c r="T149" s="246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>3</v>
      </c>
      <c r="U149" s="249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49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68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49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49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49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49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49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49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49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49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0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54</v>
      </c>
      <c r="AH149" s="207">
        <f ca="1">AG149</f>
        <v>54</v>
      </c>
    </row>
    <row r="150" spans="1:34" ht="15" customHeight="1" x14ac:dyDescent="0.25">
      <c r="A150" s="387"/>
      <c r="B150" s="410"/>
      <c r="C150" s="413"/>
      <c r="D150" s="50" t="str">
        <f>IF(C150&lt;&gt;"",C150,D149)</f>
        <v>Markus Fuchs</v>
      </c>
      <c r="E150" s="51" t="s">
        <v>14</v>
      </c>
      <c r="F150" s="253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60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>4</v>
      </c>
      <c r="H150" s="248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>3</v>
      </c>
      <c r="I150" s="251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60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>4</v>
      </c>
      <c r="K150" s="248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>3</v>
      </c>
      <c r="L150" s="260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>4</v>
      </c>
      <c r="M150" s="260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>4</v>
      </c>
      <c r="N150" s="260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>4</v>
      </c>
      <c r="O150" s="260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>4</v>
      </c>
      <c r="P150" s="248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>3</v>
      </c>
      <c r="Q150" s="260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>4</v>
      </c>
      <c r="R150" s="248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>3</v>
      </c>
      <c r="S150" s="263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>5</v>
      </c>
      <c r="T150" s="260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>4</v>
      </c>
      <c r="U150" s="251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1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6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1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1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1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1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1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1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1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1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2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49</v>
      </c>
      <c r="AH150" s="208">
        <f ca="1">SUM(AG149:AG150)</f>
        <v>103</v>
      </c>
    </row>
    <row r="151" spans="1:34" ht="15" hidden="1" customHeight="1" x14ac:dyDescent="0.25">
      <c r="A151" s="387"/>
      <c r="B151" s="410"/>
      <c r="C151" s="413"/>
      <c r="D151" s="50" t="str">
        <f>IF(C151&lt;&gt;"",C151,D150)</f>
        <v>Markus Fuchs</v>
      </c>
      <c r="E151" s="51" t="s">
        <v>15</v>
      </c>
      <c r="F151" s="253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1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1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1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1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1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1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1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1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1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1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1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1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1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1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1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1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6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1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1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1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1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1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1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1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1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2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0</v>
      </c>
      <c r="AH151" s="208">
        <f ca="1">SUM(AG149:AG151)</f>
        <v>103</v>
      </c>
    </row>
    <row r="152" spans="1:34" ht="15.75" hidden="1" customHeight="1" x14ac:dyDescent="0.25">
      <c r="A152" s="387"/>
      <c r="B152" s="410"/>
      <c r="C152" s="413"/>
      <c r="D152" s="50" t="str">
        <f>IF(C152&lt;&gt;"",C152,D151)</f>
        <v>Markus Fuchs</v>
      </c>
      <c r="E152" s="51" t="s">
        <v>16</v>
      </c>
      <c r="F152" s="253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1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1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1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1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1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1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1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1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1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1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1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1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1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1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1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1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6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1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1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1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1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1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1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1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1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2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103</v>
      </c>
    </row>
    <row r="153" spans="1:34" ht="15.75" customHeight="1" thickBot="1" x14ac:dyDescent="0.3">
      <c r="A153" s="388"/>
      <c r="B153" s="411"/>
      <c r="C153" s="414"/>
      <c r="D153" s="52" t="str">
        <f>IF(C153&lt;&gt;"",C153,D152)</f>
        <v>Markus Fuchs</v>
      </c>
      <c r="E153" s="53" t="s">
        <v>17</v>
      </c>
      <c r="F153" s="254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5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5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5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5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5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5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5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5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5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5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5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5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5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5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5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5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6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5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5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5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5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5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5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5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5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7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103</v>
      </c>
    </row>
    <row r="154" spans="1:34" ht="15" customHeight="1" x14ac:dyDescent="0.25">
      <c r="A154" s="386">
        <v>30</v>
      </c>
      <c r="B154" s="409">
        <f>INDEX(Data!AL:AL,MATCH("M"&amp;A154,Data!A:A,0))</f>
        <v>29</v>
      </c>
      <c r="C154" s="412" t="str">
        <f>INDEX(Data!AJ:AJ,MATCH("M"&amp;A154,Data!A:A,0))</f>
        <v>Thomas Kremser</v>
      </c>
      <c r="D154" s="48" t="str">
        <f>IF(C154&lt;&gt;"",C154,#REF!)</f>
        <v>Thomas Kremser</v>
      </c>
      <c r="E154" s="49" t="s">
        <v>13</v>
      </c>
      <c r="F154" s="247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>3</v>
      </c>
      <c r="G154" s="246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>3</v>
      </c>
      <c r="H154" s="259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>4</v>
      </c>
      <c r="I154" s="259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>4</v>
      </c>
      <c r="J154" s="259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>4</v>
      </c>
      <c r="K154" s="259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>4</v>
      </c>
      <c r="L154" s="246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>3</v>
      </c>
      <c r="M154" s="259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>4</v>
      </c>
      <c r="N154" s="259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>4</v>
      </c>
      <c r="O154" s="259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>4</v>
      </c>
      <c r="P154" s="246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>3</v>
      </c>
      <c r="Q154" s="246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>3</v>
      </c>
      <c r="R154" s="259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>4</v>
      </c>
      <c r="S154" s="259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>4</v>
      </c>
      <c r="T154" s="259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>4</v>
      </c>
      <c r="U154" s="249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49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68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49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49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49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49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49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49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49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49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0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55</v>
      </c>
      <c r="AH154" s="207">
        <f ca="1">AG154</f>
        <v>55</v>
      </c>
    </row>
    <row r="155" spans="1:34" ht="15" customHeight="1" x14ac:dyDescent="0.25">
      <c r="A155" s="387"/>
      <c r="B155" s="410"/>
      <c r="C155" s="413"/>
      <c r="D155" s="50" t="str">
        <f>IF(C155&lt;&gt;"",C155,D154)</f>
        <v>Thomas Kremser</v>
      </c>
      <c r="E155" s="51" t="s">
        <v>14</v>
      </c>
      <c r="F155" s="253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48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>3</v>
      </c>
      <c r="H155" s="260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>4</v>
      </c>
      <c r="I155" s="251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48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>3</v>
      </c>
      <c r="K155" s="248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>3</v>
      </c>
      <c r="L155" s="248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>3</v>
      </c>
      <c r="M155" s="260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>4</v>
      </c>
      <c r="N155" s="260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>4</v>
      </c>
      <c r="O155" s="260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>4</v>
      </c>
      <c r="P155" s="260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>4</v>
      </c>
      <c r="Q155" s="248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>3</v>
      </c>
      <c r="R155" s="260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>4</v>
      </c>
      <c r="S155" s="263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>5</v>
      </c>
      <c r="T155" s="260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>4</v>
      </c>
      <c r="U155" s="251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1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6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1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1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1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1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1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1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1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1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2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48</v>
      </c>
      <c r="AH155" s="208">
        <f ca="1">SUM(AG154:AG155)</f>
        <v>103</v>
      </c>
    </row>
    <row r="156" spans="1:34" ht="15" hidden="1" customHeight="1" x14ac:dyDescent="0.25">
      <c r="A156" s="387"/>
      <c r="B156" s="410"/>
      <c r="C156" s="413"/>
      <c r="D156" s="50" t="str">
        <f>IF(C156&lt;&gt;"",C156,D155)</f>
        <v>Thomas Kremser</v>
      </c>
      <c r="E156" s="51" t="s">
        <v>15</v>
      </c>
      <c r="F156" s="253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1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1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1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1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1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1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1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1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1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1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1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1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1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1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1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1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6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1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1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1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1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1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1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1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1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2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0</v>
      </c>
      <c r="AH156" s="208">
        <f ca="1">SUM(AG154:AG156)</f>
        <v>103</v>
      </c>
    </row>
    <row r="157" spans="1:34" ht="15.75" hidden="1" customHeight="1" x14ac:dyDescent="0.25">
      <c r="A157" s="387"/>
      <c r="B157" s="410"/>
      <c r="C157" s="413"/>
      <c r="D157" s="50" t="str">
        <f>IF(C157&lt;&gt;"",C157,D156)</f>
        <v>Thomas Kremser</v>
      </c>
      <c r="E157" s="51" t="s">
        <v>16</v>
      </c>
      <c r="F157" s="253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1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1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1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1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1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1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1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1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1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1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1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1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1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1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1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1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6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1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1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1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1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1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1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1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1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2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103</v>
      </c>
    </row>
    <row r="158" spans="1:34" ht="15.75" customHeight="1" thickBot="1" x14ac:dyDescent="0.3">
      <c r="A158" s="388"/>
      <c r="B158" s="411"/>
      <c r="C158" s="414"/>
      <c r="D158" s="52" t="str">
        <f>IF(C158&lt;&gt;"",C158,D157)</f>
        <v>Thomas Kremser</v>
      </c>
      <c r="E158" s="53" t="s">
        <v>17</v>
      </c>
      <c r="F158" s="254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5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5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5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5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5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5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5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5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5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5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5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5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5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5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5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5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6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5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5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5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5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5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5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5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5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7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103</v>
      </c>
    </row>
    <row r="159" spans="1:34" ht="15" customHeight="1" x14ac:dyDescent="0.25">
      <c r="A159" s="386">
        <v>31</v>
      </c>
      <c r="B159" s="409">
        <f>INDEX(Data!AL:AL,MATCH("M"&amp;A159,Data!A:A,0))</f>
        <v>31</v>
      </c>
      <c r="C159" s="412" t="str">
        <f>INDEX(Data!AJ:AJ,MATCH("M"&amp;A159,Data!A:A,0))</f>
        <v>Ousama El Nabriss</v>
      </c>
      <c r="D159" s="48" t="str">
        <f>IF(C159&lt;&gt;"",C159,#REF!)</f>
        <v>Ousama El Nabriss</v>
      </c>
      <c r="E159" s="49" t="s">
        <v>13</v>
      </c>
      <c r="F159" s="265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>4</v>
      </c>
      <c r="G159" s="262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>5</v>
      </c>
      <c r="H159" s="246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>3</v>
      </c>
      <c r="I159" s="259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>4</v>
      </c>
      <c r="J159" s="246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>3</v>
      </c>
      <c r="K159" s="246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>3</v>
      </c>
      <c r="L159" s="259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>4</v>
      </c>
      <c r="M159" s="246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>3</v>
      </c>
      <c r="N159" s="259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>4</v>
      </c>
      <c r="O159" s="259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>4</v>
      </c>
      <c r="P159" s="259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>4</v>
      </c>
      <c r="Q159" s="246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>3</v>
      </c>
      <c r="R159" s="259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>4</v>
      </c>
      <c r="S159" s="259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>4</v>
      </c>
      <c r="T159" s="262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>5</v>
      </c>
      <c r="U159" s="249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49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68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49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49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49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49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49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49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49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49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0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57</v>
      </c>
      <c r="AH159" s="207">
        <f ca="1">AG159</f>
        <v>57</v>
      </c>
    </row>
    <row r="160" spans="1:34" ht="15" customHeight="1" x14ac:dyDescent="0.25">
      <c r="A160" s="387"/>
      <c r="B160" s="410"/>
      <c r="C160" s="413"/>
      <c r="D160" s="50" t="str">
        <f>IF(C160&lt;&gt;"",C160,D159)</f>
        <v>Ousama El Nabriss</v>
      </c>
      <c r="E160" s="51" t="s">
        <v>14</v>
      </c>
      <c r="F160" s="253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48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>3</v>
      </c>
      <c r="H160" s="260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>4</v>
      </c>
      <c r="I160" s="251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60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>4</v>
      </c>
      <c r="K160" s="248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>3</v>
      </c>
      <c r="L160" s="248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>3</v>
      </c>
      <c r="M160" s="260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>4</v>
      </c>
      <c r="N160" s="248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>3</v>
      </c>
      <c r="O160" s="260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>4</v>
      </c>
      <c r="P160" s="260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>4</v>
      </c>
      <c r="Q160" s="248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>3</v>
      </c>
      <c r="R160" s="260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>4</v>
      </c>
      <c r="S160" s="263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>5</v>
      </c>
      <c r="T160" s="260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>4</v>
      </c>
      <c r="U160" s="251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1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6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1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1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1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1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1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1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1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1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2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48</v>
      </c>
      <c r="AH160" s="208">
        <f ca="1">SUM(AG159:AG160)</f>
        <v>105</v>
      </c>
    </row>
    <row r="161" spans="1:34" ht="15" hidden="1" customHeight="1" x14ac:dyDescent="0.25">
      <c r="A161" s="387"/>
      <c r="B161" s="410"/>
      <c r="C161" s="413"/>
      <c r="D161" s="50" t="str">
        <f>IF(C161&lt;&gt;"",C161,D160)</f>
        <v>Ousama El Nabriss</v>
      </c>
      <c r="E161" s="51" t="s">
        <v>15</v>
      </c>
      <c r="F161" s="253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1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1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1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1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1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1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1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1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1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1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1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1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1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1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1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1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6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1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1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1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1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1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1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1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1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2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0</v>
      </c>
      <c r="AH161" s="208">
        <f ca="1">SUM(AG159:AG161)</f>
        <v>105</v>
      </c>
    </row>
    <row r="162" spans="1:34" ht="15.75" hidden="1" customHeight="1" x14ac:dyDescent="0.25">
      <c r="A162" s="387"/>
      <c r="B162" s="410"/>
      <c r="C162" s="413"/>
      <c r="D162" s="50" t="str">
        <f>IF(C162&lt;&gt;"",C162,D161)</f>
        <v>Ousama El Nabriss</v>
      </c>
      <c r="E162" s="51" t="s">
        <v>16</v>
      </c>
      <c r="F162" s="253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1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1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1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1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1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1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1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1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1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1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1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1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1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1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1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1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6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1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1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1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1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1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1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1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1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2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0</v>
      </c>
      <c r="AH162" s="208">
        <f ca="1">SUM(AG159:AG162)</f>
        <v>105</v>
      </c>
    </row>
    <row r="163" spans="1:34" ht="15.75" customHeight="1" thickBot="1" x14ac:dyDescent="0.3">
      <c r="A163" s="388"/>
      <c r="B163" s="411"/>
      <c r="C163" s="414"/>
      <c r="D163" s="52" t="str">
        <f>IF(C163&lt;&gt;"",C163,D162)</f>
        <v>Ousama El Nabriss</v>
      </c>
      <c r="E163" s="53" t="s">
        <v>17</v>
      </c>
      <c r="F163" s="254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5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5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5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5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5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5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5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5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5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5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5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5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5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5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5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5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6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5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5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5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5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5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5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5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5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7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105</v>
      </c>
    </row>
    <row r="164" spans="1:34" ht="15" customHeight="1" x14ac:dyDescent="0.25">
      <c r="A164" s="386">
        <v>32</v>
      </c>
      <c r="B164" s="409">
        <f>INDEX(Data!AL:AL,MATCH("M"&amp;A164,Data!A:A,0))</f>
        <v>32</v>
      </c>
      <c r="C164" s="412" t="str">
        <f>INDEX(Data!AJ:AJ,MATCH("M"&amp;A164,Data!A:A,0))</f>
        <v>Manuel Schrenk</v>
      </c>
      <c r="D164" s="48" t="str">
        <f>IF(C164&lt;&gt;"",C164,#REF!)</f>
        <v>Manuel Schrenk</v>
      </c>
      <c r="E164" s="49" t="s">
        <v>13</v>
      </c>
      <c r="F164" s="265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>4</v>
      </c>
      <c r="G164" s="246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>3</v>
      </c>
      <c r="H164" s="262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>5</v>
      </c>
      <c r="I164" s="259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>4</v>
      </c>
      <c r="J164" s="246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>3</v>
      </c>
      <c r="K164" s="246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>3</v>
      </c>
      <c r="L164" s="246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>3</v>
      </c>
      <c r="M164" s="246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>3</v>
      </c>
      <c r="N164" s="259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>4</v>
      </c>
      <c r="O164" s="259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>4</v>
      </c>
      <c r="P164" s="262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>5</v>
      </c>
      <c r="Q164" s="259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>4</v>
      </c>
      <c r="R164" s="259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>4</v>
      </c>
      <c r="S164" s="262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>5</v>
      </c>
      <c r="T164" s="259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>4</v>
      </c>
      <c r="U164" s="249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49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68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49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49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49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49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49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49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49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49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0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58</v>
      </c>
      <c r="AH164" s="207">
        <f ca="1">AG164</f>
        <v>58</v>
      </c>
    </row>
    <row r="165" spans="1:34" ht="15" customHeight="1" x14ac:dyDescent="0.25">
      <c r="A165" s="387"/>
      <c r="B165" s="410"/>
      <c r="C165" s="413"/>
      <c r="D165" s="50" t="str">
        <f>IF(C165&lt;&gt;"",C165,D164)</f>
        <v>Manuel Schrenk</v>
      </c>
      <c r="E165" s="51" t="s">
        <v>14</v>
      </c>
      <c r="F165" s="253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48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>3</v>
      </c>
      <c r="H165" s="263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>5</v>
      </c>
      <c r="I165" s="251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48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>3</v>
      </c>
      <c r="K165" s="248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>3</v>
      </c>
      <c r="L165" s="260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>4</v>
      </c>
      <c r="M165" s="260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>4</v>
      </c>
      <c r="N165" s="248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>3</v>
      </c>
      <c r="O165" s="260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>4</v>
      </c>
      <c r="P165" s="260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>4</v>
      </c>
      <c r="Q165" s="260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>4</v>
      </c>
      <c r="R165" s="248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>3</v>
      </c>
      <c r="S165" s="260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>4</v>
      </c>
      <c r="T165" s="260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>4</v>
      </c>
      <c r="U165" s="251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1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6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1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1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1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1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1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1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1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1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2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48</v>
      </c>
      <c r="AH165" s="208">
        <f ca="1">SUM(AG164:AG165)</f>
        <v>106</v>
      </c>
    </row>
    <row r="166" spans="1:34" ht="15" hidden="1" customHeight="1" x14ac:dyDescent="0.25">
      <c r="A166" s="387"/>
      <c r="B166" s="410"/>
      <c r="C166" s="413"/>
      <c r="D166" s="50" t="str">
        <f>IF(C166&lt;&gt;"",C166,D165)</f>
        <v>Manuel Schrenk</v>
      </c>
      <c r="E166" s="51" t="s">
        <v>15</v>
      </c>
      <c r="F166" s="253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1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1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1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1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1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1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1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1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1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1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1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1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1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1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1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1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6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1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1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1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1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1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1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1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1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2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0</v>
      </c>
      <c r="AH166" s="208">
        <f ca="1">SUM(AG164:AG166)</f>
        <v>106</v>
      </c>
    </row>
    <row r="167" spans="1:34" ht="15.75" hidden="1" customHeight="1" x14ac:dyDescent="0.25">
      <c r="A167" s="387"/>
      <c r="B167" s="410"/>
      <c r="C167" s="413"/>
      <c r="D167" s="50" t="str">
        <f>IF(C167&lt;&gt;"",C167,D166)</f>
        <v>Manuel Schrenk</v>
      </c>
      <c r="E167" s="51" t="s">
        <v>16</v>
      </c>
      <c r="F167" s="253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1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1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1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1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1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1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1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1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1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1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1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1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1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1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1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1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6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1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1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1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1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1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1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1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1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2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106</v>
      </c>
    </row>
    <row r="168" spans="1:34" ht="15.75" customHeight="1" thickBot="1" x14ac:dyDescent="0.3">
      <c r="A168" s="388"/>
      <c r="B168" s="411"/>
      <c r="C168" s="414"/>
      <c r="D168" s="52" t="str">
        <f>IF(C168&lt;&gt;"",C168,D167)</f>
        <v>Manuel Schrenk</v>
      </c>
      <c r="E168" s="53" t="s">
        <v>17</v>
      </c>
      <c r="F168" s="254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5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5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5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5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5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5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5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5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5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5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5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5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5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5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5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5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6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5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5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5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5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5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5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5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5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7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106</v>
      </c>
    </row>
    <row r="169" spans="1:34" ht="15" customHeight="1" x14ac:dyDescent="0.25">
      <c r="A169" s="386">
        <v>33</v>
      </c>
      <c r="B169" s="409">
        <f>INDEX(Data!AL:AL,MATCH("M"&amp;A169,Data!A:A,0))</f>
        <v>33</v>
      </c>
      <c r="C169" s="412" t="str">
        <f>INDEX(Data!AJ:AJ,MATCH("M"&amp;A169,Data!A:A,0))</f>
        <v>Thomas Spritzendorfer</v>
      </c>
      <c r="D169" s="48" t="str">
        <f>IF(C169&lt;&gt;"",C169,#REF!)</f>
        <v>Thomas Spritzendorfer</v>
      </c>
      <c r="E169" s="49" t="s">
        <v>13</v>
      </c>
      <c r="F169" s="265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>4</v>
      </c>
      <c r="G169" s="246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>3</v>
      </c>
      <c r="H169" s="259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>4</v>
      </c>
      <c r="I169" s="259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>4</v>
      </c>
      <c r="J169" s="259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>4</v>
      </c>
      <c r="K169" s="246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>3</v>
      </c>
      <c r="L169" s="246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>3</v>
      </c>
      <c r="M169" s="259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>4</v>
      </c>
      <c r="N169" s="259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>4</v>
      </c>
      <c r="O169" s="262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>5</v>
      </c>
      <c r="P169" s="259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>4</v>
      </c>
      <c r="Q169" s="259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>4</v>
      </c>
      <c r="R169" s="259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>4</v>
      </c>
      <c r="S169" s="259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>4</v>
      </c>
      <c r="T169" s="259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>4</v>
      </c>
      <c r="U169" s="249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49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68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49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49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49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49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49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49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49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49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0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58</v>
      </c>
      <c r="AH169" s="207">
        <f ca="1">AG169</f>
        <v>58</v>
      </c>
    </row>
    <row r="170" spans="1:34" ht="15" customHeight="1" x14ac:dyDescent="0.25">
      <c r="A170" s="387"/>
      <c r="B170" s="410"/>
      <c r="C170" s="413"/>
      <c r="D170" s="50" t="str">
        <f>IF(C170&lt;&gt;"",C170,D169)</f>
        <v>Thomas Spritzendorfer</v>
      </c>
      <c r="E170" s="51" t="s">
        <v>14</v>
      </c>
      <c r="F170" s="253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48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>3</v>
      </c>
      <c r="H170" s="260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>4</v>
      </c>
      <c r="I170" s="251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63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>5</v>
      </c>
      <c r="K170" s="248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>3</v>
      </c>
      <c r="L170" s="248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>3</v>
      </c>
      <c r="M170" s="260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>4</v>
      </c>
      <c r="N170" s="260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>4</v>
      </c>
      <c r="O170" s="260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>4</v>
      </c>
      <c r="P170" s="248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>3</v>
      </c>
      <c r="Q170" s="248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>3</v>
      </c>
      <c r="R170" s="260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>4</v>
      </c>
      <c r="S170" s="263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>5</v>
      </c>
      <c r="T170" s="260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>4</v>
      </c>
      <c r="U170" s="251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1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6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1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1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1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1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1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1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1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1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2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49</v>
      </c>
      <c r="AH170" s="208">
        <f ca="1">SUM(AG169:AG170)</f>
        <v>107</v>
      </c>
    </row>
    <row r="171" spans="1:34" ht="15" hidden="1" customHeight="1" x14ac:dyDescent="0.25">
      <c r="A171" s="387"/>
      <c r="B171" s="410"/>
      <c r="C171" s="413"/>
      <c r="D171" s="50" t="str">
        <f>IF(C171&lt;&gt;"",C171,D170)</f>
        <v>Thomas Spritzendorfer</v>
      </c>
      <c r="E171" s="51" t="s">
        <v>15</v>
      </c>
      <c r="F171" s="253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1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1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1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1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1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1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1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1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1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1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1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1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1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1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1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1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6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1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1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1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1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1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1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1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1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2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0</v>
      </c>
      <c r="AH171" s="208">
        <f ca="1">SUM(AG169:AG171)</f>
        <v>107</v>
      </c>
    </row>
    <row r="172" spans="1:34" ht="15.75" hidden="1" customHeight="1" x14ac:dyDescent="0.25">
      <c r="A172" s="387"/>
      <c r="B172" s="410"/>
      <c r="C172" s="413"/>
      <c r="D172" s="50" t="str">
        <f>IF(C172&lt;&gt;"",C172,D171)</f>
        <v>Thomas Spritzendorfer</v>
      </c>
      <c r="E172" s="51" t="s">
        <v>16</v>
      </c>
      <c r="F172" s="253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1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1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1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1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1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1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1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1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1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1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1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1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1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1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1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1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6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1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1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1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1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1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1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1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1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2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107</v>
      </c>
    </row>
    <row r="173" spans="1:34" ht="15.75" customHeight="1" thickBot="1" x14ac:dyDescent="0.3">
      <c r="A173" s="388"/>
      <c r="B173" s="411"/>
      <c r="C173" s="414"/>
      <c r="D173" s="52" t="str">
        <f>IF(C173&lt;&gt;"",C173,D172)</f>
        <v>Thomas Spritzendorfer</v>
      </c>
      <c r="E173" s="53" t="s">
        <v>17</v>
      </c>
      <c r="F173" s="254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5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5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5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5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5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5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5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5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5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5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5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5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5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5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5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5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6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5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5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5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5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5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5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5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5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7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107</v>
      </c>
    </row>
    <row r="174" spans="1:34" ht="15" customHeight="1" x14ac:dyDescent="0.25">
      <c r="A174" s="386">
        <v>34</v>
      </c>
      <c r="B174" s="409">
        <f>INDEX(Data!AL:AL,MATCH("M"&amp;A174,Data!A:A,0))</f>
        <v>34</v>
      </c>
      <c r="C174" s="412" t="str">
        <f>INDEX(Data!AJ:AJ,MATCH("M"&amp;A174,Data!A:A,0))</f>
        <v>Robert Groissboeck</v>
      </c>
      <c r="D174" s="48" t="str">
        <f>IF(C174&lt;&gt;"",C174,#REF!)</f>
        <v>Robert Groissboeck</v>
      </c>
      <c r="E174" s="49" t="s">
        <v>13</v>
      </c>
      <c r="F174" s="265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>4</v>
      </c>
      <c r="G174" s="246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>3</v>
      </c>
      <c r="H174" s="259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>4</v>
      </c>
      <c r="I174" s="259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>4</v>
      </c>
      <c r="J174" s="259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>4</v>
      </c>
      <c r="K174" s="259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>4</v>
      </c>
      <c r="L174" s="259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>4</v>
      </c>
      <c r="M174" s="246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>3</v>
      </c>
      <c r="N174" s="259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>4</v>
      </c>
      <c r="O174" s="259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>4</v>
      </c>
      <c r="P174" s="246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>3</v>
      </c>
      <c r="Q174" s="259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>4</v>
      </c>
      <c r="R174" s="246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>3</v>
      </c>
      <c r="S174" s="259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>4</v>
      </c>
      <c r="T174" s="259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>4</v>
      </c>
      <c r="U174" s="249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49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68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49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49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49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49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49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49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49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49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0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56</v>
      </c>
      <c r="AH174" s="207">
        <f ca="1">AG174</f>
        <v>56</v>
      </c>
    </row>
    <row r="175" spans="1:34" ht="15" customHeight="1" x14ac:dyDescent="0.25">
      <c r="A175" s="387"/>
      <c r="B175" s="410"/>
      <c r="C175" s="413"/>
      <c r="D175" s="50" t="str">
        <f>IF(C175&lt;&gt;"",C175,D174)</f>
        <v>Robert Groissboeck</v>
      </c>
      <c r="E175" s="51" t="s">
        <v>14</v>
      </c>
      <c r="F175" s="253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60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>4</v>
      </c>
      <c r="H175" s="260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>4</v>
      </c>
      <c r="I175" s="251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60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>4</v>
      </c>
      <c r="K175" s="263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>5</v>
      </c>
      <c r="L175" s="248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>3</v>
      </c>
      <c r="M175" s="263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>5</v>
      </c>
      <c r="N175" s="263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>5</v>
      </c>
      <c r="O175" s="260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>4</v>
      </c>
      <c r="P175" s="260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>4</v>
      </c>
      <c r="Q175" s="248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>3</v>
      </c>
      <c r="R175" s="248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>3</v>
      </c>
      <c r="S175" s="260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>4</v>
      </c>
      <c r="T175" s="263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>5</v>
      </c>
      <c r="U175" s="251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1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6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1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1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1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1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1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1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1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1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2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53</v>
      </c>
      <c r="AH175" s="208">
        <f ca="1">SUM(AG174:AG175)</f>
        <v>109</v>
      </c>
    </row>
    <row r="176" spans="1:34" ht="15" hidden="1" customHeight="1" x14ac:dyDescent="0.25">
      <c r="A176" s="387"/>
      <c r="B176" s="410"/>
      <c r="C176" s="413"/>
      <c r="D176" s="50" t="str">
        <f>IF(C176&lt;&gt;"",C176,D175)</f>
        <v>Robert Groissboeck</v>
      </c>
      <c r="E176" s="51" t="s">
        <v>15</v>
      </c>
      <c r="F176" s="253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1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1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1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1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1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1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1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1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1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1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1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1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1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1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1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1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6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1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1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1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1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1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1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1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1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2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0</v>
      </c>
      <c r="AH176" s="208">
        <f ca="1">SUM(AG174:AG176)</f>
        <v>109</v>
      </c>
    </row>
    <row r="177" spans="1:34" ht="15.75" hidden="1" customHeight="1" x14ac:dyDescent="0.25">
      <c r="A177" s="387"/>
      <c r="B177" s="410"/>
      <c r="C177" s="413"/>
      <c r="D177" s="50" t="str">
        <f>IF(C177&lt;&gt;"",C177,D176)</f>
        <v>Robert Groissboeck</v>
      </c>
      <c r="E177" s="51" t="s">
        <v>16</v>
      </c>
      <c r="F177" s="253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1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1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1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1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1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1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1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1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1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1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1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1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1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1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1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1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6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1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1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1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1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1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1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1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1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2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109</v>
      </c>
    </row>
    <row r="178" spans="1:34" ht="15.75" customHeight="1" thickBot="1" x14ac:dyDescent="0.3">
      <c r="A178" s="388"/>
      <c r="B178" s="411"/>
      <c r="C178" s="414"/>
      <c r="D178" s="52" t="str">
        <f>IF(C178&lt;&gt;"",C178,D177)</f>
        <v>Robert Groissboeck</v>
      </c>
      <c r="E178" s="53" t="s">
        <v>17</v>
      </c>
      <c r="F178" s="254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5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5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5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5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5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5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5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5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5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5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5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5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5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5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5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5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6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5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5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5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5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5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5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5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5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7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109</v>
      </c>
    </row>
    <row r="179" spans="1:34" ht="15" customHeight="1" x14ac:dyDescent="0.25">
      <c r="A179" s="386">
        <v>35</v>
      </c>
      <c r="B179" s="409">
        <f>INDEX(Data!AL:AL,MATCH("M"&amp;A179,Data!A:A,0))</f>
        <v>35</v>
      </c>
      <c r="C179" s="412" t="str">
        <f>INDEX(Data!AJ:AJ,MATCH("M"&amp;A179,Data!A:A,0))</f>
        <v>Richard Fasching</v>
      </c>
      <c r="D179" s="48" t="str">
        <f>IF(C179&lt;&gt;"",C179,#REF!)</f>
        <v>Richard Fasching</v>
      </c>
      <c r="E179" s="49" t="s">
        <v>13</v>
      </c>
      <c r="F179" s="265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>4</v>
      </c>
      <c r="G179" s="246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>3</v>
      </c>
      <c r="H179" s="259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>4</v>
      </c>
      <c r="I179" s="259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>4</v>
      </c>
      <c r="J179" s="262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>5</v>
      </c>
      <c r="K179" s="246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>3</v>
      </c>
      <c r="L179" s="259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>4</v>
      </c>
      <c r="M179" s="246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>3</v>
      </c>
      <c r="N179" s="262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>5</v>
      </c>
      <c r="O179" s="259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>4</v>
      </c>
      <c r="P179" s="259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>4</v>
      </c>
      <c r="Q179" s="259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>4</v>
      </c>
      <c r="R179" s="259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>4</v>
      </c>
      <c r="S179" s="259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>4</v>
      </c>
      <c r="T179" s="259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>4</v>
      </c>
      <c r="U179" s="249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49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68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49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49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49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49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49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49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49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49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0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59</v>
      </c>
      <c r="AH179" s="207">
        <f ca="1">AG179</f>
        <v>59</v>
      </c>
    </row>
    <row r="180" spans="1:34" ht="15" customHeight="1" x14ac:dyDescent="0.25">
      <c r="A180" s="387"/>
      <c r="B180" s="410"/>
      <c r="C180" s="413"/>
      <c r="D180" s="50" t="str">
        <f>IF(C180&lt;&gt;"",C180,D179)</f>
        <v>Richard Fasching</v>
      </c>
      <c r="E180" s="51" t="s">
        <v>14</v>
      </c>
      <c r="F180" s="253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60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>4</v>
      </c>
      <c r="H180" s="260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>4</v>
      </c>
      <c r="I180" s="251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60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>4</v>
      </c>
      <c r="K180" s="260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>4</v>
      </c>
      <c r="L180" s="260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>4</v>
      </c>
      <c r="M180" s="260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>4</v>
      </c>
      <c r="N180" s="260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>4</v>
      </c>
      <c r="O180" s="263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>5</v>
      </c>
      <c r="P180" s="260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>4</v>
      </c>
      <c r="Q180" s="260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>4</v>
      </c>
      <c r="R180" s="260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>4</v>
      </c>
      <c r="S180" s="260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>4</v>
      </c>
      <c r="T180" s="263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>5</v>
      </c>
      <c r="U180" s="251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1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6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1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1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1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1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1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1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1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1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2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54</v>
      </c>
      <c r="AH180" s="208">
        <f ca="1">SUM(AG179:AG180)</f>
        <v>113</v>
      </c>
    </row>
    <row r="181" spans="1:34" ht="15" hidden="1" customHeight="1" x14ac:dyDescent="0.25">
      <c r="A181" s="387"/>
      <c r="B181" s="410"/>
      <c r="C181" s="413"/>
      <c r="D181" s="50" t="str">
        <f>IF(C181&lt;&gt;"",C181,D180)</f>
        <v>Richard Fasching</v>
      </c>
      <c r="E181" s="51" t="s">
        <v>15</v>
      </c>
      <c r="F181" s="253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1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1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1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1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1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1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1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1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1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1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1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1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1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1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1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1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6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1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1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1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1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1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1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1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1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2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0</v>
      </c>
      <c r="AH181" s="208">
        <f ca="1">SUM(AG179:AG181)</f>
        <v>113</v>
      </c>
    </row>
    <row r="182" spans="1:34" ht="15.75" hidden="1" customHeight="1" x14ac:dyDescent="0.25">
      <c r="A182" s="387"/>
      <c r="B182" s="410"/>
      <c r="C182" s="413"/>
      <c r="D182" s="50" t="str">
        <f>IF(C182&lt;&gt;"",C182,D181)</f>
        <v>Richard Fasching</v>
      </c>
      <c r="E182" s="51" t="s">
        <v>16</v>
      </c>
      <c r="F182" s="253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1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1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1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1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1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1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1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1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1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1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1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1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1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1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1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1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6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1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1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1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1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1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1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1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1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2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113</v>
      </c>
    </row>
    <row r="183" spans="1:34" ht="15.75" customHeight="1" thickBot="1" x14ac:dyDescent="0.3">
      <c r="A183" s="388"/>
      <c r="B183" s="411"/>
      <c r="C183" s="414"/>
      <c r="D183" s="52" t="str">
        <f>IF(C183&lt;&gt;"",C183,D182)</f>
        <v>Richard Fasching</v>
      </c>
      <c r="E183" s="53" t="s">
        <v>17</v>
      </c>
      <c r="F183" s="254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5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5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5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5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5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5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5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5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5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5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5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5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5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5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5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5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6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5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5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5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5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5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5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5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5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7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113</v>
      </c>
    </row>
    <row r="184" spans="1:34" ht="15" customHeight="1" x14ac:dyDescent="0.25">
      <c r="A184" s="386">
        <v>36</v>
      </c>
      <c r="B184" s="409">
        <f>INDEX(Data!AL:AL,MATCH("M"&amp;A184,Data!A:A,0))</f>
        <v>35</v>
      </c>
      <c r="C184" s="412" t="str">
        <f>INDEX(Data!AJ:AJ,MATCH("M"&amp;A184,Data!A:A,0))</f>
        <v>Johannes Nepp</v>
      </c>
      <c r="D184" s="48" t="str">
        <f>IF(C184&lt;&gt;"",C184,#REF!)</f>
        <v>Johannes Nepp</v>
      </c>
      <c r="E184" s="49" t="s">
        <v>13</v>
      </c>
      <c r="F184" s="247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>3</v>
      </c>
      <c r="G184" s="259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>4</v>
      </c>
      <c r="H184" s="262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>6</v>
      </c>
      <c r="I184" s="246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>3</v>
      </c>
      <c r="J184" s="262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>5</v>
      </c>
      <c r="K184" s="259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>4</v>
      </c>
      <c r="L184" s="259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>4</v>
      </c>
      <c r="M184" s="262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>5</v>
      </c>
      <c r="N184" s="259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>4</v>
      </c>
      <c r="O184" s="259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>4</v>
      </c>
      <c r="P184" s="259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>4</v>
      </c>
      <c r="Q184" s="259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>4</v>
      </c>
      <c r="R184" s="246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>3</v>
      </c>
      <c r="S184" s="262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>5</v>
      </c>
      <c r="T184" s="259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>4</v>
      </c>
      <c r="U184" s="249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49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68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49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49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49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49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49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49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49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49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0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62</v>
      </c>
      <c r="AH184" s="207">
        <f ca="1">AG184</f>
        <v>62</v>
      </c>
    </row>
    <row r="185" spans="1:34" ht="15" customHeight="1" x14ac:dyDescent="0.25">
      <c r="A185" s="387"/>
      <c r="B185" s="410"/>
      <c r="C185" s="413"/>
      <c r="D185" s="50" t="str">
        <f>IF(C185&lt;&gt;"",C185,D184)</f>
        <v>Johannes Nepp</v>
      </c>
      <c r="E185" s="51" t="s">
        <v>14</v>
      </c>
      <c r="F185" s="253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48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>3</v>
      </c>
      <c r="H185" s="263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>5</v>
      </c>
      <c r="I185" s="251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48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>3</v>
      </c>
      <c r="K185" s="260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>4</v>
      </c>
      <c r="L185" s="260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>4</v>
      </c>
      <c r="M185" s="260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>4</v>
      </c>
      <c r="N185" s="260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>4</v>
      </c>
      <c r="O185" s="263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>5</v>
      </c>
      <c r="P185" s="260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>4</v>
      </c>
      <c r="Q185" s="248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>3</v>
      </c>
      <c r="R185" s="248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>3</v>
      </c>
      <c r="S185" s="260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>4</v>
      </c>
      <c r="T185" s="263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>5</v>
      </c>
      <c r="U185" s="251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1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6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1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1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1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1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1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1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1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1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2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51</v>
      </c>
      <c r="AH185" s="208">
        <f ca="1">SUM(AG184:AG185)</f>
        <v>113</v>
      </c>
    </row>
    <row r="186" spans="1:34" ht="15" hidden="1" customHeight="1" x14ac:dyDescent="0.25">
      <c r="A186" s="387"/>
      <c r="B186" s="410"/>
      <c r="C186" s="413"/>
      <c r="D186" s="50" t="str">
        <f>IF(C186&lt;&gt;"",C186,D185)</f>
        <v>Johannes Nepp</v>
      </c>
      <c r="E186" s="51" t="s">
        <v>15</v>
      </c>
      <c r="F186" s="253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1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1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1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1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1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1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1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1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1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1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1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1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1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1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1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1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6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1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1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1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1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1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1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1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1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2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0</v>
      </c>
      <c r="AH186" s="208">
        <f ca="1">SUM(AG184:AG186)</f>
        <v>113</v>
      </c>
    </row>
    <row r="187" spans="1:34" ht="15.75" hidden="1" customHeight="1" x14ac:dyDescent="0.25">
      <c r="A187" s="387"/>
      <c r="B187" s="410"/>
      <c r="C187" s="413"/>
      <c r="D187" s="50" t="str">
        <f>IF(C187&lt;&gt;"",C187,D186)</f>
        <v>Johannes Nepp</v>
      </c>
      <c r="E187" s="51" t="s">
        <v>16</v>
      </c>
      <c r="F187" s="253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1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1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1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1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1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1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1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1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1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1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1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1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1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1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1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1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6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1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1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1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1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1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1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1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1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2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113</v>
      </c>
    </row>
    <row r="188" spans="1:34" ht="15.75" customHeight="1" thickBot="1" x14ac:dyDescent="0.3">
      <c r="A188" s="388"/>
      <c r="B188" s="411"/>
      <c r="C188" s="414"/>
      <c r="D188" s="52" t="str">
        <f>IF(C188&lt;&gt;"",C188,D187)</f>
        <v>Johannes Nepp</v>
      </c>
      <c r="E188" s="53" t="s">
        <v>17</v>
      </c>
      <c r="F188" s="254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5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5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5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5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5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5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5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5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5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5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5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5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5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5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5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5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6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5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5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5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5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5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5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5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5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7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113</v>
      </c>
    </row>
    <row r="189" spans="1:34" ht="15" hidden="1" customHeight="1" x14ac:dyDescent="0.25">
      <c r="A189" s="386">
        <v>37</v>
      </c>
      <c r="B189" s="409" t="e">
        <f>INDEX(Data!AL:AL,MATCH("M"&amp;A189,Data!A:A,0))</f>
        <v>#N/A</v>
      </c>
      <c r="C189" s="412" t="e">
        <f>INDEX(Data!AJ:AJ,MATCH("M"&amp;A189,Data!A:A,0))</f>
        <v>#N/A</v>
      </c>
      <c r="D189" s="48" t="e">
        <f>IF(C189&lt;&gt;"",C189,#REF!)</f>
        <v>#N/A</v>
      </c>
      <c r="E189" s="49" t="s">
        <v>13</v>
      </c>
      <c r="F189" s="267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49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49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49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49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49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49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49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49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49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49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49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49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49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49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49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49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68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49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49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49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49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49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49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49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49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0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0</v>
      </c>
      <c r="AH189" s="207">
        <f ca="1">AG189</f>
        <v>0</v>
      </c>
    </row>
    <row r="190" spans="1:34" ht="15" hidden="1" customHeight="1" x14ac:dyDescent="0.25">
      <c r="A190" s="387"/>
      <c r="B190" s="410"/>
      <c r="C190" s="413"/>
      <c r="D190" s="50" t="e">
        <f>IF(C190&lt;&gt;"",C190,D189)</f>
        <v>#N/A</v>
      </c>
      <c r="E190" s="51" t="s">
        <v>14</v>
      </c>
      <c r="F190" s="253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1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1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1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1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1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1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1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1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1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1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1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1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1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1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1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1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6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1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1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1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1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1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1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1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1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2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0</v>
      </c>
      <c r="AH190" s="208">
        <f ca="1">SUM(AG189:AG190)</f>
        <v>0</v>
      </c>
    </row>
    <row r="191" spans="1:34" ht="15" hidden="1" customHeight="1" x14ac:dyDescent="0.25">
      <c r="A191" s="387"/>
      <c r="B191" s="410"/>
      <c r="C191" s="413"/>
      <c r="D191" s="50" t="e">
        <f>IF(C191&lt;&gt;"",C191,D190)</f>
        <v>#N/A</v>
      </c>
      <c r="E191" s="51" t="s">
        <v>15</v>
      </c>
      <c r="F191" s="253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1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1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1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1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1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1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1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1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1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1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1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1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1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1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1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1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6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1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1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1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1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1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1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1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1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2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0</v>
      </c>
      <c r="AH191" s="208">
        <f ca="1">SUM(AG189:AG191)</f>
        <v>0</v>
      </c>
    </row>
    <row r="192" spans="1:34" ht="15.75" hidden="1" customHeight="1" x14ac:dyDescent="0.25">
      <c r="A192" s="387"/>
      <c r="B192" s="410"/>
      <c r="C192" s="413"/>
      <c r="D192" s="50" t="e">
        <f>IF(C192&lt;&gt;"",C192,D191)</f>
        <v>#N/A</v>
      </c>
      <c r="E192" s="51" t="s">
        <v>16</v>
      </c>
      <c r="F192" s="253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1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1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1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1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1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1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1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1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1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1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1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1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1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1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1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1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6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1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1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1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1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1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1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1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1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2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0</v>
      </c>
    </row>
    <row r="193" spans="1:34" ht="15.75" hidden="1" customHeight="1" thickBot="1" x14ac:dyDescent="0.3">
      <c r="A193" s="388"/>
      <c r="B193" s="411"/>
      <c r="C193" s="414"/>
      <c r="D193" s="52" t="e">
        <f>IF(C193&lt;&gt;"",C193,D192)</f>
        <v>#N/A</v>
      </c>
      <c r="E193" s="53" t="s">
        <v>17</v>
      </c>
      <c r="F193" s="254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5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5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5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5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5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5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5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5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5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5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5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5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5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5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5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5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6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5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5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5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5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5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5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5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5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7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0</v>
      </c>
    </row>
    <row r="194" spans="1:34" ht="15" hidden="1" customHeight="1" x14ac:dyDescent="0.25">
      <c r="A194" s="386">
        <v>38</v>
      </c>
      <c r="B194" s="409" t="e">
        <f>INDEX(Data!AL:AL,MATCH("M"&amp;A194,Data!A:A,0))</f>
        <v>#N/A</v>
      </c>
      <c r="C194" s="412" t="e">
        <f>INDEX(Data!AJ:AJ,MATCH("M"&amp;A194,Data!A:A,0))</f>
        <v>#N/A</v>
      </c>
      <c r="D194" s="48" t="e">
        <f>IF(C194&lt;&gt;"",C194,#REF!)</f>
        <v>#N/A</v>
      </c>
      <c r="E194" s="49" t="s">
        <v>13</v>
      </c>
      <c r="F194" s="267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49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49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49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49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49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49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49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49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49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49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49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49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49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49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49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49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68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49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49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49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49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49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49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49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49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0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0</v>
      </c>
      <c r="AH194" s="207">
        <f ca="1">AG194</f>
        <v>0</v>
      </c>
    </row>
    <row r="195" spans="1:34" ht="15" hidden="1" customHeight="1" x14ac:dyDescent="0.25">
      <c r="A195" s="387"/>
      <c r="B195" s="410"/>
      <c r="C195" s="413"/>
      <c r="D195" s="50" t="e">
        <f>IF(C195&lt;&gt;"",C195,D194)</f>
        <v>#N/A</v>
      </c>
      <c r="E195" s="51" t="s">
        <v>14</v>
      </c>
      <c r="F195" s="253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1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1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1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1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1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1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1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1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1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1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1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1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1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1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1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1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6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1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1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1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1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1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1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1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1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2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0</v>
      </c>
      <c r="AH195" s="208">
        <f ca="1">SUM(AG194:AG195)</f>
        <v>0</v>
      </c>
    </row>
    <row r="196" spans="1:34" ht="15" hidden="1" customHeight="1" x14ac:dyDescent="0.25">
      <c r="A196" s="387"/>
      <c r="B196" s="410"/>
      <c r="C196" s="413"/>
      <c r="D196" s="50" t="e">
        <f>IF(C196&lt;&gt;"",C196,D195)</f>
        <v>#N/A</v>
      </c>
      <c r="E196" s="51" t="s">
        <v>15</v>
      </c>
      <c r="F196" s="253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1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1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1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1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1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1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1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1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1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1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1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1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1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1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1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1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6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1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1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1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1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1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1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1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1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2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0</v>
      </c>
      <c r="AH196" s="208">
        <f ca="1">SUM(AG194:AG196)</f>
        <v>0</v>
      </c>
    </row>
    <row r="197" spans="1:34" ht="15.75" hidden="1" customHeight="1" x14ac:dyDescent="0.25">
      <c r="A197" s="387"/>
      <c r="B197" s="410"/>
      <c r="C197" s="413"/>
      <c r="D197" s="50" t="e">
        <f>IF(C197&lt;&gt;"",C197,D196)</f>
        <v>#N/A</v>
      </c>
      <c r="E197" s="51" t="s">
        <v>16</v>
      </c>
      <c r="F197" s="253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1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1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1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1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1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1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1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1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1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1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1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1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1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1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1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1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6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1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1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1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1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1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1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1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1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2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0</v>
      </c>
    </row>
    <row r="198" spans="1:34" ht="15.75" hidden="1" customHeight="1" thickBot="1" x14ac:dyDescent="0.3">
      <c r="A198" s="388"/>
      <c r="B198" s="411"/>
      <c r="C198" s="414"/>
      <c r="D198" s="52" t="e">
        <f>IF(C198&lt;&gt;"",C198,D197)</f>
        <v>#N/A</v>
      </c>
      <c r="E198" s="53" t="s">
        <v>17</v>
      </c>
      <c r="F198" s="254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5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5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5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5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5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5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5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5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5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5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5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5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5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5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5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5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6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5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5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5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5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5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5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5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5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7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0</v>
      </c>
    </row>
    <row r="199" spans="1:34" ht="15" hidden="1" customHeight="1" x14ac:dyDescent="0.25">
      <c r="A199" s="386">
        <v>39</v>
      </c>
      <c r="B199" s="409" t="e">
        <f>INDEX(Data!AL:AL,MATCH("M"&amp;A199,Data!A:A,0))</f>
        <v>#N/A</v>
      </c>
      <c r="C199" s="412" t="e">
        <f>INDEX(Data!AJ:AJ,MATCH("M"&amp;A199,Data!A:A,0))</f>
        <v>#N/A</v>
      </c>
      <c r="D199" s="48" t="e">
        <f>IF(C199&lt;&gt;"",C199,#REF!)</f>
        <v>#N/A</v>
      </c>
      <c r="E199" s="49" t="s">
        <v>13</v>
      </c>
      <c r="F199" s="267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49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49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49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49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49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49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49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49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49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49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49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49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49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49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49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49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68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49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49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49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49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49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49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49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49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0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0</v>
      </c>
      <c r="AH199" s="207">
        <f ca="1">AG199</f>
        <v>0</v>
      </c>
    </row>
    <row r="200" spans="1:34" ht="15" hidden="1" customHeight="1" x14ac:dyDescent="0.25">
      <c r="A200" s="387"/>
      <c r="B200" s="410"/>
      <c r="C200" s="413"/>
      <c r="D200" s="50" t="e">
        <f>IF(C200&lt;&gt;"",C200,D199)</f>
        <v>#N/A</v>
      </c>
      <c r="E200" s="51" t="s">
        <v>14</v>
      </c>
      <c r="F200" s="253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1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1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1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1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1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1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1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1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1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1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1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1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1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1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1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1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6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1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1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1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1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1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1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1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1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2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0</v>
      </c>
      <c r="AH200" s="208">
        <f ca="1">SUM(AG199:AG200)</f>
        <v>0</v>
      </c>
    </row>
    <row r="201" spans="1:34" ht="15" hidden="1" customHeight="1" x14ac:dyDescent="0.25">
      <c r="A201" s="387"/>
      <c r="B201" s="410"/>
      <c r="C201" s="413"/>
      <c r="D201" s="50" t="e">
        <f>IF(C201&lt;&gt;"",C201,D200)</f>
        <v>#N/A</v>
      </c>
      <c r="E201" s="51" t="s">
        <v>15</v>
      </c>
      <c r="F201" s="253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1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1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1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1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1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1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1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1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1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1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1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1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1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1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1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1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6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1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1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1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1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1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1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1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1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2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0</v>
      </c>
      <c r="AH201" s="208">
        <f ca="1">SUM(AG199:AG201)</f>
        <v>0</v>
      </c>
    </row>
    <row r="202" spans="1:34" ht="15.75" hidden="1" customHeight="1" x14ac:dyDescent="0.25">
      <c r="A202" s="387"/>
      <c r="B202" s="410"/>
      <c r="C202" s="413"/>
      <c r="D202" s="50" t="e">
        <f>IF(C202&lt;&gt;"",C202,D201)</f>
        <v>#N/A</v>
      </c>
      <c r="E202" s="51" t="s">
        <v>16</v>
      </c>
      <c r="F202" s="253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1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1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1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1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1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1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1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1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1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1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1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1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1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1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1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1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6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1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1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1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1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1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1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1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1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2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0</v>
      </c>
    </row>
    <row r="203" spans="1:34" ht="15.75" hidden="1" customHeight="1" thickBot="1" x14ac:dyDescent="0.3">
      <c r="A203" s="388"/>
      <c r="B203" s="411"/>
      <c r="C203" s="414"/>
      <c r="D203" s="52" t="e">
        <f>IF(C203&lt;&gt;"",C203,D202)</f>
        <v>#N/A</v>
      </c>
      <c r="E203" s="53" t="s">
        <v>17</v>
      </c>
      <c r="F203" s="254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5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5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5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5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5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5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5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5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5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5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5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5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5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5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5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5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6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5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5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5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5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5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5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5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5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7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0</v>
      </c>
    </row>
    <row r="204" spans="1:34" ht="15" hidden="1" customHeight="1" x14ac:dyDescent="0.25">
      <c r="A204" s="386">
        <v>40</v>
      </c>
      <c r="B204" s="409" t="e">
        <f>INDEX(Data!AL:AL,MATCH("M"&amp;A204,Data!A:A,0))</f>
        <v>#N/A</v>
      </c>
      <c r="C204" s="412" t="e">
        <f>INDEX(Data!AJ:AJ,MATCH("M"&amp;A204,Data!A:A,0))</f>
        <v>#N/A</v>
      </c>
      <c r="D204" s="48" t="e">
        <f>IF(C204&lt;&gt;"",C204,#REF!)</f>
        <v>#N/A</v>
      </c>
      <c r="E204" s="49" t="s">
        <v>13</v>
      </c>
      <c r="F204" s="267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49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49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49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49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49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49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49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49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49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49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49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49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49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49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49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49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68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49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49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49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49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49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49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49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49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0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0</v>
      </c>
      <c r="AH204" s="207">
        <f ca="1">AG204</f>
        <v>0</v>
      </c>
    </row>
    <row r="205" spans="1:34" ht="15" hidden="1" customHeight="1" x14ac:dyDescent="0.25">
      <c r="A205" s="387"/>
      <c r="B205" s="410"/>
      <c r="C205" s="413"/>
      <c r="D205" s="50" t="e">
        <f>IF(C205&lt;&gt;"",C205,D204)</f>
        <v>#N/A</v>
      </c>
      <c r="E205" s="51" t="s">
        <v>14</v>
      </c>
      <c r="F205" s="253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1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1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1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1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1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1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1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1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1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1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1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1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1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1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1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1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6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1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1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1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1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1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1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1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1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2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0</v>
      </c>
      <c r="AH205" s="208">
        <f ca="1">SUM(AG204:AG205)</f>
        <v>0</v>
      </c>
    </row>
    <row r="206" spans="1:34" ht="15" hidden="1" customHeight="1" x14ac:dyDescent="0.25">
      <c r="A206" s="387"/>
      <c r="B206" s="410"/>
      <c r="C206" s="413"/>
      <c r="D206" s="50" t="e">
        <f>IF(C206&lt;&gt;"",C206,D205)</f>
        <v>#N/A</v>
      </c>
      <c r="E206" s="51" t="s">
        <v>15</v>
      </c>
      <c r="F206" s="253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1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1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1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1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1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1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1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1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1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1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1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1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1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1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1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1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6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1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1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1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1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1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1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1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1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2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0</v>
      </c>
      <c r="AH206" s="208">
        <f ca="1">SUM(AG204:AG206)</f>
        <v>0</v>
      </c>
    </row>
    <row r="207" spans="1:34" ht="15.75" hidden="1" customHeight="1" x14ac:dyDescent="0.25">
      <c r="A207" s="387"/>
      <c r="B207" s="410"/>
      <c r="C207" s="413"/>
      <c r="D207" s="50" t="e">
        <f>IF(C207&lt;&gt;"",C207,D206)</f>
        <v>#N/A</v>
      </c>
      <c r="E207" s="51" t="s">
        <v>16</v>
      </c>
      <c r="F207" s="253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1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1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1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1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1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1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1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1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1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1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1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1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1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1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1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1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6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1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1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1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1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1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1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1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1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2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0</v>
      </c>
    </row>
    <row r="208" spans="1:34" ht="15.75" hidden="1" customHeight="1" thickBot="1" x14ac:dyDescent="0.3">
      <c r="A208" s="388"/>
      <c r="B208" s="411"/>
      <c r="C208" s="414"/>
      <c r="D208" s="52" t="e">
        <f>IF(C208&lt;&gt;"",C208,D207)</f>
        <v>#N/A</v>
      </c>
      <c r="E208" s="53" t="s">
        <v>17</v>
      </c>
      <c r="F208" s="254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5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5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5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5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5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5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5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5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5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5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5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5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5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5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5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5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6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5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5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5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5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5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5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5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5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7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0</v>
      </c>
    </row>
    <row r="209" spans="1:34" ht="15" hidden="1" customHeight="1" x14ac:dyDescent="0.25">
      <c r="A209" s="386">
        <v>41</v>
      </c>
      <c r="B209" s="409" t="e">
        <f>INDEX(Data!AL:AL,MATCH("M"&amp;A209,Data!A:A,0))</f>
        <v>#N/A</v>
      </c>
      <c r="C209" s="412" t="e">
        <f>INDEX(Data!AJ:AJ,MATCH("M"&amp;A209,Data!A:A,0))</f>
        <v>#N/A</v>
      </c>
      <c r="D209" s="48" t="e">
        <f>IF(C209&lt;&gt;"",C209,#REF!)</f>
        <v>#N/A</v>
      </c>
      <c r="E209" s="49" t="s">
        <v>13</v>
      </c>
      <c r="F209" s="267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49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49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49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49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49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49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49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49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49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49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49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49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49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49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49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49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68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49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49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49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49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49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49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49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49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0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0</v>
      </c>
      <c r="AH209" s="207">
        <f ca="1">AG209</f>
        <v>0</v>
      </c>
    </row>
    <row r="210" spans="1:34" ht="15" hidden="1" customHeight="1" x14ac:dyDescent="0.25">
      <c r="A210" s="387"/>
      <c r="B210" s="410"/>
      <c r="C210" s="413"/>
      <c r="D210" s="50" t="e">
        <f>IF(C210&lt;&gt;"",C210,D209)</f>
        <v>#N/A</v>
      </c>
      <c r="E210" s="51" t="s">
        <v>14</v>
      </c>
      <c r="F210" s="253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1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1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1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1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1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1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1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1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1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1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1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1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1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1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1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1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6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1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1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1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1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1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1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1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1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2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0</v>
      </c>
      <c r="AH210" s="208">
        <f ca="1">SUM(AG209:AG210)</f>
        <v>0</v>
      </c>
    </row>
    <row r="211" spans="1:34" ht="15" hidden="1" customHeight="1" x14ac:dyDescent="0.25">
      <c r="A211" s="387"/>
      <c r="B211" s="410"/>
      <c r="C211" s="413"/>
      <c r="D211" s="50" t="e">
        <f>IF(C211&lt;&gt;"",C211,D210)</f>
        <v>#N/A</v>
      </c>
      <c r="E211" s="51" t="s">
        <v>15</v>
      </c>
      <c r="F211" s="253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1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1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1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1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1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1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1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1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1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1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1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1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1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1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1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1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6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1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1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1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1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1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1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1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1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2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0</v>
      </c>
      <c r="AH211" s="208">
        <f ca="1">SUM(AG209:AG211)</f>
        <v>0</v>
      </c>
    </row>
    <row r="212" spans="1:34" ht="15.75" hidden="1" customHeight="1" x14ac:dyDescent="0.25">
      <c r="A212" s="387"/>
      <c r="B212" s="410"/>
      <c r="C212" s="413"/>
      <c r="D212" s="50" t="e">
        <f>IF(C212&lt;&gt;"",C212,D211)</f>
        <v>#N/A</v>
      </c>
      <c r="E212" s="51" t="s">
        <v>16</v>
      </c>
      <c r="F212" s="253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1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1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1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1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1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1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1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1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1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1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1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1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1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1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1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1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6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1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1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1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1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1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1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1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1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2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0</v>
      </c>
    </row>
    <row r="213" spans="1:34" ht="15.75" hidden="1" customHeight="1" thickBot="1" x14ac:dyDescent="0.3">
      <c r="A213" s="388"/>
      <c r="B213" s="411"/>
      <c r="C213" s="414"/>
      <c r="D213" s="52" t="e">
        <f>IF(C213&lt;&gt;"",C213,D212)</f>
        <v>#N/A</v>
      </c>
      <c r="E213" s="53" t="s">
        <v>17</v>
      </c>
      <c r="F213" s="254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5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5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5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5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5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5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5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5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5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5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5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5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5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5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5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5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6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5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5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5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5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5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5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5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5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7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0</v>
      </c>
    </row>
    <row r="214" spans="1:34" ht="15" hidden="1" customHeight="1" x14ac:dyDescent="0.25">
      <c r="A214" s="386">
        <v>42</v>
      </c>
      <c r="B214" s="409" t="e">
        <f>INDEX(Data!AL:AL,MATCH("M"&amp;A214,Data!A:A,0))</f>
        <v>#N/A</v>
      </c>
      <c r="C214" s="412" t="e">
        <f>INDEX(Data!AJ:AJ,MATCH("M"&amp;A214,Data!A:A,0))</f>
        <v>#N/A</v>
      </c>
      <c r="D214" s="48" t="e">
        <f>IF(C214&lt;&gt;"",C214,#REF!)</f>
        <v>#N/A</v>
      </c>
      <c r="E214" s="49" t="s">
        <v>13</v>
      </c>
      <c r="F214" s="267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49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49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49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49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49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49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49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49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49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49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49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49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49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49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49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49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68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49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49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49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49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49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49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49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49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0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0</v>
      </c>
      <c r="AH214" s="207">
        <f ca="1">AG214</f>
        <v>0</v>
      </c>
    </row>
    <row r="215" spans="1:34" ht="15" hidden="1" customHeight="1" x14ac:dyDescent="0.25">
      <c r="A215" s="387"/>
      <c r="B215" s="410"/>
      <c r="C215" s="413"/>
      <c r="D215" s="50" t="e">
        <f>IF(C215&lt;&gt;"",C215,D214)</f>
        <v>#N/A</v>
      </c>
      <c r="E215" s="51" t="s">
        <v>14</v>
      </c>
      <c r="F215" s="253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1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1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1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1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1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1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1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1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1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1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1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1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1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1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1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1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6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1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1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1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1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1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1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1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1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2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0</v>
      </c>
      <c r="AH215" s="208">
        <f ca="1">SUM(AG214:AG215)</f>
        <v>0</v>
      </c>
    </row>
    <row r="216" spans="1:34" ht="15" hidden="1" customHeight="1" x14ac:dyDescent="0.25">
      <c r="A216" s="387"/>
      <c r="B216" s="410"/>
      <c r="C216" s="413"/>
      <c r="D216" s="50" t="e">
        <f>IF(C216&lt;&gt;"",C216,D215)</f>
        <v>#N/A</v>
      </c>
      <c r="E216" s="51" t="s">
        <v>15</v>
      </c>
      <c r="F216" s="253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1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1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1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1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1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1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1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1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1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1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1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1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1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1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1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1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6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1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1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1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1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1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1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1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1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2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0</v>
      </c>
      <c r="AH216" s="208">
        <f ca="1">SUM(AG214:AG216)</f>
        <v>0</v>
      </c>
    </row>
    <row r="217" spans="1:34" ht="15.75" hidden="1" customHeight="1" x14ac:dyDescent="0.25">
      <c r="A217" s="387"/>
      <c r="B217" s="410"/>
      <c r="C217" s="413"/>
      <c r="D217" s="50" t="e">
        <f>IF(C217&lt;&gt;"",C217,D216)</f>
        <v>#N/A</v>
      </c>
      <c r="E217" s="51" t="s">
        <v>16</v>
      </c>
      <c r="F217" s="253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1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1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1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1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1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1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1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1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1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1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1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1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1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1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1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1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6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1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1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1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1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1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1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1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1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2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0</v>
      </c>
    </row>
    <row r="218" spans="1:34" ht="15.75" hidden="1" customHeight="1" thickBot="1" x14ac:dyDescent="0.3">
      <c r="A218" s="388"/>
      <c r="B218" s="411"/>
      <c r="C218" s="414"/>
      <c r="D218" s="52" t="e">
        <f>IF(C218&lt;&gt;"",C218,D217)</f>
        <v>#N/A</v>
      </c>
      <c r="E218" s="53" t="s">
        <v>17</v>
      </c>
      <c r="F218" s="254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5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5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5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5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5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5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5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5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5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5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5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5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5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5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5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5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6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5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5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5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5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5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5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5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5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7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0</v>
      </c>
    </row>
    <row r="219" spans="1:34" ht="15" hidden="1" customHeight="1" x14ac:dyDescent="0.25">
      <c r="A219" s="386">
        <v>43</v>
      </c>
      <c r="B219" s="409" t="e">
        <f>INDEX(Data!AL:AL,MATCH("M"&amp;A219,Data!A:A,0))</f>
        <v>#N/A</v>
      </c>
      <c r="C219" s="412" t="e">
        <f>INDEX(Data!AJ:AJ,MATCH("M"&amp;A219,Data!A:A,0))</f>
        <v>#N/A</v>
      </c>
      <c r="D219" s="48" t="e">
        <f>IF(C219&lt;&gt;"",C219,#REF!)</f>
        <v>#N/A</v>
      </c>
      <c r="E219" s="49" t="s">
        <v>13</v>
      </c>
      <c r="F219" s="267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49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49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49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49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49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49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49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49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49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49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49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49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49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49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49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49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68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49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49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49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49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49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49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49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49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0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0</v>
      </c>
      <c r="AH219" s="207">
        <f ca="1">AG219</f>
        <v>0</v>
      </c>
    </row>
    <row r="220" spans="1:34" ht="15" hidden="1" customHeight="1" x14ac:dyDescent="0.25">
      <c r="A220" s="387"/>
      <c r="B220" s="410"/>
      <c r="C220" s="413"/>
      <c r="D220" s="50" t="e">
        <f>IF(C220&lt;&gt;"",C220,D219)</f>
        <v>#N/A</v>
      </c>
      <c r="E220" s="51" t="s">
        <v>14</v>
      </c>
      <c r="F220" s="253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1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1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1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1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1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1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1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1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1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1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1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1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1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1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1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1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6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1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1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1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1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1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1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1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1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2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0</v>
      </c>
      <c r="AH220" s="208">
        <f ca="1">SUM(AG219:AG220)</f>
        <v>0</v>
      </c>
    </row>
    <row r="221" spans="1:34" ht="15" hidden="1" customHeight="1" x14ac:dyDescent="0.25">
      <c r="A221" s="387"/>
      <c r="B221" s="410"/>
      <c r="C221" s="413"/>
      <c r="D221" s="50" t="e">
        <f>IF(C221&lt;&gt;"",C221,D220)</f>
        <v>#N/A</v>
      </c>
      <c r="E221" s="51" t="s">
        <v>15</v>
      </c>
      <c r="F221" s="253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1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1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1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1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1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1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1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1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1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1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1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1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1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1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1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1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6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1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1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1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1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1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1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1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1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2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0</v>
      </c>
      <c r="AH221" s="208">
        <f ca="1">SUM(AG219:AG221)</f>
        <v>0</v>
      </c>
    </row>
    <row r="222" spans="1:34" ht="15.75" hidden="1" customHeight="1" x14ac:dyDescent="0.25">
      <c r="A222" s="387"/>
      <c r="B222" s="410"/>
      <c r="C222" s="413"/>
      <c r="D222" s="50" t="e">
        <f>IF(C222&lt;&gt;"",C222,D221)</f>
        <v>#N/A</v>
      </c>
      <c r="E222" s="51" t="s">
        <v>16</v>
      </c>
      <c r="F222" s="253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1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1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1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1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1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1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1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1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1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1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1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1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1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1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1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1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6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1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1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1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1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1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1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1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1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2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0</v>
      </c>
    </row>
    <row r="223" spans="1:34" ht="15.75" hidden="1" customHeight="1" thickBot="1" x14ac:dyDescent="0.3">
      <c r="A223" s="388"/>
      <c r="B223" s="411"/>
      <c r="C223" s="414"/>
      <c r="D223" s="52" t="e">
        <f>IF(C223&lt;&gt;"",C223,D222)</f>
        <v>#N/A</v>
      </c>
      <c r="E223" s="53" t="s">
        <v>17</v>
      </c>
      <c r="F223" s="254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5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5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5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5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5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5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5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5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5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5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5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5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5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5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5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5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6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5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5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5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5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5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5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5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5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7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0</v>
      </c>
    </row>
    <row r="224" spans="1:34" ht="15" hidden="1" customHeight="1" x14ac:dyDescent="0.25">
      <c r="A224" s="386">
        <v>44</v>
      </c>
      <c r="B224" s="409" t="e">
        <f>INDEX(Data!AL:AL,MATCH("M"&amp;A224,Data!A:A,0))</f>
        <v>#N/A</v>
      </c>
      <c r="C224" s="412" t="e">
        <f>INDEX(Data!AJ:AJ,MATCH("M"&amp;A224,Data!A:A,0))</f>
        <v>#N/A</v>
      </c>
      <c r="D224" s="48" t="e">
        <f>IF(C224&lt;&gt;"",C224,#REF!)</f>
        <v>#N/A</v>
      </c>
      <c r="E224" s="49" t="s">
        <v>13</v>
      </c>
      <c r="F224" s="267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49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49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49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49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49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49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49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49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49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49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49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49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49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49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49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49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68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49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49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49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49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49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49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49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49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0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0</v>
      </c>
      <c r="AH224" s="207">
        <f ca="1">AG224</f>
        <v>0</v>
      </c>
    </row>
    <row r="225" spans="1:34" ht="15" hidden="1" customHeight="1" x14ac:dyDescent="0.25">
      <c r="A225" s="387"/>
      <c r="B225" s="410"/>
      <c r="C225" s="413"/>
      <c r="D225" s="50" t="e">
        <f>IF(C225&lt;&gt;"",C225,D224)</f>
        <v>#N/A</v>
      </c>
      <c r="E225" s="51" t="s">
        <v>14</v>
      </c>
      <c r="F225" s="253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1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1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1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1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1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1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1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1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1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1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1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1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1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1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1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1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6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1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1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1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1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1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1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1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1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2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0</v>
      </c>
      <c r="AH225" s="208">
        <f ca="1">SUM(AG224:AG225)</f>
        <v>0</v>
      </c>
    </row>
    <row r="226" spans="1:34" ht="15" hidden="1" customHeight="1" x14ac:dyDescent="0.25">
      <c r="A226" s="387"/>
      <c r="B226" s="410"/>
      <c r="C226" s="413"/>
      <c r="D226" s="50" t="e">
        <f>IF(C226&lt;&gt;"",C226,D225)</f>
        <v>#N/A</v>
      </c>
      <c r="E226" s="51" t="s">
        <v>15</v>
      </c>
      <c r="F226" s="253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1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1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1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1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1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1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1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1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1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1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1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1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1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1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1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1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6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1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1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1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1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1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1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1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1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2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0</v>
      </c>
      <c r="AH226" s="208">
        <f ca="1">SUM(AG224:AG226)</f>
        <v>0</v>
      </c>
    </row>
    <row r="227" spans="1:34" ht="15.75" hidden="1" customHeight="1" x14ac:dyDescent="0.25">
      <c r="A227" s="387"/>
      <c r="B227" s="410"/>
      <c r="C227" s="413"/>
      <c r="D227" s="50" t="e">
        <f>IF(C227&lt;&gt;"",C227,D226)</f>
        <v>#N/A</v>
      </c>
      <c r="E227" s="51" t="s">
        <v>16</v>
      </c>
      <c r="F227" s="253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1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1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1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1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1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1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1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1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1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1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1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1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1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1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1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1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6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1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1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1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1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1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1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1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1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2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0</v>
      </c>
    </row>
    <row r="228" spans="1:34" ht="15.75" hidden="1" customHeight="1" thickBot="1" x14ac:dyDescent="0.3">
      <c r="A228" s="388"/>
      <c r="B228" s="411"/>
      <c r="C228" s="414"/>
      <c r="D228" s="52" t="e">
        <f>IF(C228&lt;&gt;"",C228,D227)</f>
        <v>#N/A</v>
      </c>
      <c r="E228" s="53" t="s">
        <v>17</v>
      </c>
      <c r="F228" s="254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5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5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5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5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5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5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5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5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5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5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5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5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5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5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5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5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6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5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5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5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5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5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5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5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5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7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0</v>
      </c>
    </row>
    <row r="229" spans="1:34" ht="15" hidden="1" customHeight="1" x14ac:dyDescent="0.25">
      <c r="A229" s="386">
        <v>45</v>
      </c>
      <c r="B229" s="409" t="e">
        <f>INDEX(Data!AL:AL,MATCH("M"&amp;A229,Data!A:A,0))</f>
        <v>#N/A</v>
      </c>
      <c r="C229" s="412" t="e">
        <f>INDEX(Data!AJ:AJ,MATCH("M"&amp;A229,Data!A:A,0))</f>
        <v>#N/A</v>
      </c>
      <c r="D229" s="48" t="e">
        <f>IF(C229&lt;&gt;"",C229,#REF!)</f>
        <v>#N/A</v>
      </c>
      <c r="E229" s="49" t="s">
        <v>13</v>
      </c>
      <c r="F229" s="267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49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49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49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49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49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49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49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49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49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49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49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49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49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49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49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49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68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49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49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49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49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49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49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49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49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0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0</v>
      </c>
      <c r="AH229" s="207">
        <f ca="1">AG229</f>
        <v>0</v>
      </c>
    </row>
    <row r="230" spans="1:34" ht="15" hidden="1" customHeight="1" x14ac:dyDescent="0.25">
      <c r="A230" s="387"/>
      <c r="B230" s="410"/>
      <c r="C230" s="413"/>
      <c r="D230" s="50" t="e">
        <f>IF(C230&lt;&gt;"",C230,D229)</f>
        <v>#N/A</v>
      </c>
      <c r="E230" s="51" t="s">
        <v>14</v>
      </c>
      <c r="F230" s="253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1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1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1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1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1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1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1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1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1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1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1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1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1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1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1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1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6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1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1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1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1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1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1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1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1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2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0</v>
      </c>
      <c r="AH230" s="208">
        <f ca="1">SUM(AG229:AG230)</f>
        <v>0</v>
      </c>
    </row>
    <row r="231" spans="1:34" ht="15" hidden="1" customHeight="1" x14ac:dyDescent="0.25">
      <c r="A231" s="387"/>
      <c r="B231" s="410"/>
      <c r="C231" s="413"/>
      <c r="D231" s="50" t="e">
        <f>IF(C231&lt;&gt;"",C231,D230)</f>
        <v>#N/A</v>
      </c>
      <c r="E231" s="51" t="s">
        <v>15</v>
      </c>
      <c r="F231" s="253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1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1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1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1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1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1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1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1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1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1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1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1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1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1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1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1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6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1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1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1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1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1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1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1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1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2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0</v>
      </c>
      <c r="AH231" s="208">
        <f ca="1">SUM(AG229:AG231)</f>
        <v>0</v>
      </c>
    </row>
    <row r="232" spans="1:34" ht="15.75" hidden="1" customHeight="1" x14ac:dyDescent="0.25">
      <c r="A232" s="387"/>
      <c r="B232" s="410"/>
      <c r="C232" s="413"/>
      <c r="D232" s="50" t="e">
        <f>IF(C232&lt;&gt;"",C232,D231)</f>
        <v>#N/A</v>
      </c>
      <c r="E232" s="51" t="s">
        <v>16</v>
      </c>
      <c r="F232" s="253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1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1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1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1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1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1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1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1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1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1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1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1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1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1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1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1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6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1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1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1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1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1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1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1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1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2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0</v>
      </c>
    </row>
    <row r="233" spans="1:34" ht="15.75" hidden="1" customHeight="1" thickBot="1" x14ac:dyDescent="0.3">
      <c r="A233" s="388"/>
      <c r="B233" s="411"/>
      <c r="C233" s="414"/>
      <c r="D233" s="52" t="e">
        <f>IF(C233&lt;&gt;"",C233,D232)</f>
        <v>#N/A</v>
      </c>
      <c r="E233" s="53" t="s">
        <v>17</v>
      </c>
      <c r="F233" s="254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5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5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5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5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5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5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5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5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5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5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5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5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5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5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5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5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6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5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5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5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5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5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5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5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5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7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0</v>
      </c>
    </row>
    <row r="234" spans="1:34" ht="15" hidden="1" customHeight="1" x14ac:dyDescent="0.25">
      <c r="A234" s="386">
        <v>46</v>
      </c>
      <c r="B234" s="409" t="e">
        <f>INDEX(Data!AL:AL,MATCH("M"&amp;A234,Data!A:A,0))</f>
        <v>#N/A</v>
      </c>
      <c r="C234" s="412" t="e">
        <f>INDEX(Data!AJ:AJ,MATCH("M"&amp;A234,Data!A:A,0))</f>
        <v>#N/A</v>
      </c>
      <c r="D234" s="48" t="e">
        <f>IF(C234&lt;&gt;"",C234,#REF!)</f>
        <v>#N/A</v>
      </c>
      <c r="E234" s="49" t="s">
        <v>13</v>
      </c>
      <c r="F234" s="267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49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49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49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49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49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49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49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49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49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49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49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49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49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49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49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49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68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49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49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49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49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49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49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49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49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0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x14ac:dyDescent="0.25">
      <c r="A235" s="387"/>
      <c r="B235" s="410"/>
      <c r="C235" s="413"/>
      <c r="D235" s="50" t="e">
        <f>IF(C235&lt;&gt;"",C235,D234)</f>
        <v>#N/A</v>
      </c>
      <c r="E235" s="51" t="s">
        <v>14</v>
      </c>
      <c r="F235" s="253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1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1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1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1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1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1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1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1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1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1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1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1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1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1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1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1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6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1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1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1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1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1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1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1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1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2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387"/>
      <c r="B236" s="410"/>
      <c r="C236" s="413"/>
      <c r="D236" s="50" t="e">
        <f>IF(C236&lt;&gt;"",C236,D235)</f>
        <v>#N/A</v>
      </c>
      <c r="E236" s="51" t="s">
        <v>15</v>
      </c>
      <c r="F236" s="253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1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1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1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1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1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1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1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1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1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1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1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1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1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1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1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1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6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1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1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1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1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1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1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1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1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2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x14ac:dyDescent="0.25">
      <c r="A237" s="387"/>
      <c r="B237" s="410"/>
      <c r="C237" s="413"/>
      <c r="D237" s="50" t="e">
        <f>IF(C237&lt;&gt;"",C237,D236)</f>
        <v>#N/A</v>
      </c>
      <c r="E237" s="51" t="s">
        <v>16</v>
      </c>
      <c r="F237" s="253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1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1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1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1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1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1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1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1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1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1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1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1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1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1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1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1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6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1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1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1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1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1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1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1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1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2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388"/>
      <c r="B238" s="411"/>
      <c r="C238" s="414"/>
      <c r="D238" s="52" t="e">
        <f>IF(C238&lt;&gt;"",C238,D237)</f>
        <v>#N/A</v>
      </c>
      <c r="E238" s="53" t="s">
        <v>17</v>
      </c>
      <c r="F238" s="254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5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5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5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5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5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5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5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5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5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5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5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5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5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5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5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5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6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5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5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5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5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5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5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5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5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7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386">
        <v>47</v>
      </c>
      <c r="B239" s="409" t="e">
        <f>INDEX(Data!AL:AL,MATCH("M"&amp;A239,Data!A:A,0))</f>
        <v>#N/A</v>
      </c>
      <c r="C239" s="412" t="e">
        <f>INDEX(Data!AJ:AJ,MATCH("M"&amp;A239,Data!A:A,0))</f>
        <v>#N/A</v>
      </c>
      <c r="D239" s="48" t="e">
        <f>IF(C239&lt;&gt;"",C239,#REF!)</f>
        <v>#N/A</v>
      </c>
      <c r="E239" s="49" t="s">
        <v>13</v>
      </c>
      <c r="F239" s="26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49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49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49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49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49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49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49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49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49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49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49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49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49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49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49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49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6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49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49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49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49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49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49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49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49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0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x14ac:dyDescent="0.25">
      <c r="A240" s="387"/>
      <c r="B240" s="410"/>
      <c r="C240" s="413"/>
      <c r="D240" s="50" t="e">
        <f>IF(C240&lt;&gt;"",C240,D239)</f>
        <v>#N/A</v>
      </c>
      <c r="E240" s="51" t="s">
        <v>14</v>
      </c>
      <c r="F240" s="253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1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1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1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1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1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1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1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1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1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1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1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1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1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1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1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1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6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1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1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1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1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1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1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1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1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2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387"/>
      <c r="B241" s="410"/>
      <c r="C241" s="413"/>
      <c r="D241" s="50" t="e">
        <f>IF(C241&lt;&gt;"",C241,D240)</f>
        <v>#N/A</v>
      </c>
      <c r="E241" s="51" t="s">
        <v>15</v>
      </c>
      <c r="F241" s="253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1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1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1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1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1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1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1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1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1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1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1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1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1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1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1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1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6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1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1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1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1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1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1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1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1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2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x14ac:dyDescent="0.25">
      <c r="A242" s="387"/>
      <c r="B242" s="410"/>
      <c r="C242" s="413"/>
      <c r="D242" s="50" t="e">
        <f>IF(C242&lt;&gt;"",C242,D241)</f>
        <v>#N/A</v>
      </c>
      <c r="E242" s="51" t="s">
        <v>16</v>
      </c>
      <c r="F242" s="253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1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1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1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1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1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1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1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1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1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1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1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1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1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1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1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1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6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1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1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1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1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1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1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1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1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2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388"/>
      <c r="B243" s="411"/>
      <c r="C243" s="414"/>
      <c r="D243" s="52" t="e">
        <f>IF(C243&lt;&gt;"",C243,D242)</f>
        <v>#N/A</v>
      </c>
      <c r="E243" s="53" t="s">
        <v>17</v>
      </c>
      <c r="F243" s="254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5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5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5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5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5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5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5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5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5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5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5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5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5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5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5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5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6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5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5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5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5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5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5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5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5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7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386">
        <v>48</v>
      </c>
      <c r="B244" s="409" t="e">
        <f>INDEX(Data!AL:AL,MATCH("M"&amp;A244,Data!A:A,0))</f>
        <v>#N/A</v>
      </c>
      <c r="C244" s="412" t="e">
        <f>INDEX(Data!AJ:AJ,MATCH("M"&amp;A244,Data!A:A,0))</f>
        <v>#N/A</v>
      </c>
      <c r="D244" s="48" t="e">
        <f>IF(C244&lt;&gt;"",C244,#REF!)</f>
        <v>#N/A</v>
      </c>
      <c r="E244" s="49" t="s">
        <v>13</v>
      </c>
      <c r="F244" s="26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49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49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49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49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49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49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49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49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49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49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49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49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49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49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49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49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6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49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49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49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49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49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49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49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49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0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x14ac:dyDescent="0.25">
      <c r="A245" s="387"/>
      <c r="B245" s="410"/>
      <c r="C245" s="413"/>
      <c r="D245" s="50" t="e">
        <f>IF(C245&lt;&gt;"",C245,D244)</f>
        <v>#N/A</v>
      </c>
      <c r="E245" s="51" t="s">
        <v>14</v>
      </c>
      <c r="F245" s="253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1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1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1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1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1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1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1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1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1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1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1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1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1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1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1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1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6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1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1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1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1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1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1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1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1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2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387"/>
      <c r="B246" s="410"/>
      <c r="C246" s="413"/>
      <c r="D246" s="50" t="e">
        <f>IF(C246&lt;&gt;"",C246,D245)</f>
        <v>#N/A</v>
      </c>
      <c r="E246" s="51" t="s">
        <v>15</v>
      </c>
      <c r="F246" s="253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1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1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1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1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1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1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1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1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1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1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1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1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1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1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1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1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6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1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1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1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1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1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1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1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1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2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x14ac:dyDescent="0.25">
      <c r="A247" s="387"/>
      <c r="B247" s="410"/>
      <c r="C247" s="413"/>
      <c r="D247" s="50" t="e">
        <f>IF(C247&lt;&gt;"",C247,D246)</f>
        <v>#N/A</v>
      </c>
      <c r="E247" s="51" t="s">
        <v>16</v>
      </c>
      <c r="F247" s="253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1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1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1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1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1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1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1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1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1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1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1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1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1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1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1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1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6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1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1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1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1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1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1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1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1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2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388"/>
      <c r="B248" s="411"/>
      <c r="C248" s="414"/>
      <c r="D248" s="52" t="e">
        <f>IF(C248&lt;&gt;"",C248,D247)</f>
        <v>#N/A</v>
      </c>
      <c r="E248" s="53" t="s">
        <v>17</v>
      </c>
      <c r="F248" s="254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5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5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5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5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5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5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5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5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5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5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5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5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5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5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5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5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6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5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5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5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5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5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5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5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5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7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386">
        <v>49</v>
      </c>
      <c r="B249" s="409" t="e">
        <f>INDEX(Data!AL:AL,MATCH("M"&amp;A249,Data!A:A,0))</f>
        <v>#N/A</v>
      </c>
      <c r="C249" s="412" t="e">
        <f>INDEX(Data!AJ:AJ,MATCH("M"&amp;A249,Data!A:A,0))</f>
        <v>#N/A</v>
      </c>
      <c r="D249" s="48" t="e">
        <f>IF(C249&lt;&gt;"",C249,#REF!)</f>
        <v>#N/A</v>
      </c>
      <c r="E249" s="49" t="s">
        <v>13</v>
      </c>
      <c r="F249" s="26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49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49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49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49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49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49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49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49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49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49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49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49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49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49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49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49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6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49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49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49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49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49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49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49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49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0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x14ac:dyDescent="0.25">
      <c r="A250" s="387"/>
      <c r="B250" s="410"/>
      <c r="C250" s="413"/>
      <c r="D250" s="50" t="e">
        <f>IF(C250&lt;&gt;"",C250,D249)</f>
        <v>#N/A</v>
      </c>
      <c r="E250" s="51" t="s">
        <v>14</v>
      </c>
      <c r="F250" s="253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1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1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1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1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1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1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1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1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1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1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1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1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1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1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1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1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6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1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1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1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1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1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1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1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1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2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387"/>
      <c r="B251" s="410"/>
      <c r="C251" s="413"/>
      <c r="D251" s="50" t="e">
        <f>IF(C251&lt;&gt;"",C251,D250)</f>
        <v>#N/A</v>
      </c>
      <c r="E251" s="51" t="s">
        <v>15</v>
      </c>
      <c r="F251" s="253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1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1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1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1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1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1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1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1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1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1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1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1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1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1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1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1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6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1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1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1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1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1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1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1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1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2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x14ac:dyDescent="0.25">
      <c r="A252" s="387"/>
      <c r="B252" s="410"/>
      <c r="C252" s="413"/>
      <c r="D252" s="50" t="e">
        <f>IF(C252&lt;&gt;"",C252,D251)</f>
        <v>#N/A</v>
      </c>
      <c r="E252" s="51" t="s">
        <v>16</v>
      </c>
      <c r="F252" s="253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1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1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1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1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1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1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1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1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1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1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1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1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1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1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1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1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6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1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1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1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1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1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1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1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1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2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388"/>
      <c r="B253" s="411"/>
      <c r="C253" s="414"/>
      <c r="D253" s="52" t="e">
        <f>IF(C253&lt;&gt;"",C253,D252)</f>
        <v>#N/A</v>
      </c>
      <c r="E253" s="53" t="s">
        <v>17</v>
      </c>
      <c r="F253" s="254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5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5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5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5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5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5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5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5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5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5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5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5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5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5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5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5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6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5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5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5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5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5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5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5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5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7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386">
        <v>50</v>
      </c>
      <c r="B254" s="409" t="e">
        <f>INDEX(Data!AL:AL,MATCH("M"&amp;A254,Data!A:A,0))</f>
        <v>#N/A</v>
      </c>
      <c r="C254" s="412" t="e">
        <f>INDEX(Data!AJ:AJ,MATCH("M"&amp;A254,Data!A:A,0))</f>
        <v>#N/A</v>
      </c>
      <c r="D254" s="48" t="e">
        <f>IF(C254&lt;&gt;"",C254,#REF!)</f>
        <v>#N/A</v>
      </c>
      <c r="E254" s="49" t="s">
        <v>13</v>
      </c>
      <c r="F254" s="26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49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49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49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49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49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49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49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49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49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49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49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49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49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49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49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49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6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49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49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49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49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49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49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49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49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0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x14ac:dyDescent="0.25">
      <c r="A255" s="387"/>
      <c r="B255" s="410"/>
      <c r="C255" s="413"/>
      <c r="D255" s="50" t="e">
        <f>IF(C255&lt;&gt;"",C255,D254)</f>
        <v>#N/A</v>
      </c>
      <c r="E255" s="51" t="s">
        <v>14</v>
      </c>
      <c r="F255" s="253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1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1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1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1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1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1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1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1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1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1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1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1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1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1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1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1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6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1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1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1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1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1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1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1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1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2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387"/>
      <c r="B256" s="410"/>
      <c r="C256" s="413"/>
      <c r="D256" s="50" t="e">
        <f>IF(C256&lt;&gt;"",C256,D255)</f>
        <v>#N/A</v>
      </c>
      <c r="E256" s="51" t="s">
        <v>15</v>
      </c>
      <c r="F256" s="253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1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1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1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1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1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1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1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1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1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1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1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1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1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1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1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1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6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1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1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1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1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1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1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1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1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2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x14ac:dyDescent="0.25">
      <c r="A257" s="387"/>
      <c r="B257" s="410"/>
      <c r="C257" s="413"/>
      <c r="D257" s="50" t="e">
        <f>IF(C257&lt;&gt;"",C257,D256)</f>
        <v>#N/A</v>
      </c>
      <c r="E257" s="51" t="s">
        <v>16</v>
      </c>
      <c r="F257" s="253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1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1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1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1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1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1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1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1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1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1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1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1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1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1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1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1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6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1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1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1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1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1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1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1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1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2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388"/>
      <c r="B258" s="411"/>
      <c r="C258" s="414"/>
      <c r="D258" s="52" t="e">
        <f>IF(C258&lt;&gt;"",C258,D257)</f>
        <v>#N/A</v>
      </c>
      <c r="E258" s="53" t="s">
        <v>17</v>
      </c>
      <c r="F258" s="254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5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5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5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5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5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5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5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5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5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5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5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5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5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5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5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5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6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5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5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5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5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5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5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5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5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7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386">
        <v>51</v>
      </c>
      <c r="B259" s="409" t="e">
        <f>INDEX(Data!AL:AL,MATCH("M"&amp;A259,Data!A:A,0))</f>
        <v>#N/A</v>
      </c>
      <c r="C259" s="412" t="e">
        <f>INDEX(Data!AJ:AJ,MATCH("M"&amp;A259,Data!A:A,0))</f>
        <v>#N/A</v>
      </c>
      <c r="D259" s="48" t="e">
        <f>IF(C259&lt;&gt;"",C259,#REF!)</f>
        <v>#N/A</v>
      </c>
      <c r="E259" s="49" t="s">
        <v>13</v>
      </c>
      <c r="F259" s="26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49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49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49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49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49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49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49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49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49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49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49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49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49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49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49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49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6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49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49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49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49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49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49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49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49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0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x14ac:dyDescent="0.25">
      <c r="A260" s="387"/>
      <c r="B260" s="410"/>
      <c r="C260" s="413"/>
      <c r="D260" s="50" t="e">
        <f>IF(C260&lt;&gt;"",C260,D259)</f>
        <v>#N/A</v>
      </c>
      <c r="E260" s="51" t="s">
        <v>14</v>
      </c>
      <c r="F260" s="253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1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1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1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1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1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1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1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1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1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1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1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1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1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1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1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1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6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1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1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1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1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1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1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1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1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2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387"/>
      <c r="B261" s="410"/>
      <c r="C261" s="413"/>
      <c r="D261" s="50" t="e">
        <f>IF(C261&lt;&gt;"",C261,D260)</f>
        <v>#N/A</v>
      </c>
      <c r="E261" s="51" t="s">
        <v>15</v>
      </c>
      <c r="F261" s="253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1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1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1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1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1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1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1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1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1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1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1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1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1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1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1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1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6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1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1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1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1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1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1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1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1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2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x14ac:dyDescent="0.25">
      <c r="A262" s="387"/>
      <c r="B262" s="410"/>
      <c r="C262" s="413"/>
      <c r="D262" s="50" t="e">
        <f>IF(C262&lt;&gt;"",C262,D261)</f>
        <v>#N/A</v>
      </c>
      <c r="E262" s="51" t="s">
        <v>16</v>
      </c>
      <c r="F262" s="253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1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1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1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1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1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1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1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1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1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1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1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1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1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1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1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1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6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1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1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1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1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1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1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1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1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2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388"/>
      <c r="B263" s="411"/>
      <c r="C263" s="414"/>
      <c r="D263" s="52" t="e">
        <f>IF(C263&lt;&gt;"",C263,D262)</f>
        <v>#N/A</v>
      </c>
      <c r="E263" s="53" t="s">
        <v>17</v>
      </c>
      <c r="F263" s="254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5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5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5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5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5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5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5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5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5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5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5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5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5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5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5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5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6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5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5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5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5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5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5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5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5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7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386">
        <v>52</v>
      </c>
      <c r="B264" s="409" t="e">
        <f>INDEX(Data!AL:AL,MATCH("M"&amp;A264,Data!A:A,0))</f>
        <v>#N/A</v>
      </c>
      <c r="C264" s="412" t="e">
        <f>INDEX(Data!AJ:AJ,MATCH("M"&amp;A264,Data!A:A,0))</f>
        <v>#N/A</v>
      </c>
      <c r="D264" s="48" t="e">
        <f>IF(C264&lt;&gt;"",C264,#REF!)</f>
        <v>#N/A</v>
      </c>
      <c r="E264" s="49" t="s">
        <v>13</v>
      </c>
      <c r="F264" s="26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49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49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49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49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49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49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49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49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49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49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49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49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49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49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49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49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6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49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49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49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49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49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49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49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49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0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x14ac:dyDescent="0.25">
      <c r="A265" s="387"/>
      <c r="B265" s="410"/>
      <c r="C265" s="413"/>
      <c r="D265" s="50" t="e">
        <f>IF(C265&lt;&gt;"",C265,D264)</f>
        <v>#N/A</v>
      </c>
      <c r="E265" s="51" t="s">
        <v>14</v>
      </c>
      <c r="F265" s="253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1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1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1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1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1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1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1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1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1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1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1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1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1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1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1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1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6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1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1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1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1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1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1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1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1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2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387"/>
      <c r="B266" s="410"/>
      <c r="C266" s="413"/>
      <c r="D266" s="50" t="e">
        <f>IF(C266&lt;&gt;"",C266,D265)</f>
        <v>#N/A</v>
      </c>
      <c r="E266" s="51" t="s">
        <v>15</v>
      </c>
      <c r="F266" s="253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1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1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1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1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1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1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1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1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1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1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1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1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1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1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1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1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6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1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1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1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1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1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1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1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1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2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x14ac:dyDescent="0.25">
      <c r="A267" s="387"/>
      <c r="B267" s="410"/>
      <c r="C267" s="413"/>
      <c r="D267" s="50" t="e">
        <f>IF(C267&lt;&gt;"",C267,D266)</f>
        <v>#N/A</v>
      </c>
      <c r="E267" s="51" t="s">
        <v>16</v>
      </c>
      <c r="F267" s="253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1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1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1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1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1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1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1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1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1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1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1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1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1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1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1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1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6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1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1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1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1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1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1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1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1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2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388"/>
      <c r="B268" s="411"/>
      <c r="C268" s="414"/>
      <c r="D268" s="52" t="e">
        <f>IF(C268&lt;&gt;"",C268,D267)</f>
        <v>#N/A</v>
      </c>
      <c r="E268" s="53" t="s">
        <v>17</v>
      </c>
      <c r="F268" s="254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5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5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5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5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5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5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5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5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5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5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5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5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5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5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5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5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6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5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5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5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5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5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5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5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5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7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386">
        <v>53</v>
      </c>
      <c r="B269" s="409" t="e">
        <f>INDEX(Data!AL:AL,MATCH("M"&amp;A269,Data!A:A,0))</f>
        <v>#N/A</v>
      </c>
      <c r="C269" s="412" t="e">
        <f>INDEX(Data!AJ:AJ,MATCH("M"&amp;A269,Data!A:A,0))</f>
        <v>#N/A</v>
      </c>
      <c r="D269" s="48" t="e">
        <f>IF(C269&lt;&gt;"",C269,#REF!)</f>
        <v>#N/A</v>
      </c>
      <c r="E269" s="49" t="s">
        <v>13</v>
      </c>
      <c r="F269" s="26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49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49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49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49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49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49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49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49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49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49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49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49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49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49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49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49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6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49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49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49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49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49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49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49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49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0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x14ac:dyDescent="0.25">
      <c r="A270" s="387"/>
      <c r="B270" s="410"/>
      <c r="C270" s="413"/>
      <c r="D270" s="50" t="e">
        <f>IF(C270&lt;&gt;"",C270,D269)</f>
        <v>#N/A</v>
      </c>
      <c r="E270" s="51" t="s">
        <v>14</v>
      </c>
      <c r="F270" s="253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1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1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1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1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1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1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1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1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1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1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1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1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1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1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1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1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6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1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1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1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1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1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1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1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1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2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387"/>
      <c r="B271" s="410"/>
      <c r="C271" s="413"/>
      <c r="D271" s="50" t="e">
        <f>IF(C271&lt;&gt;"",C271,D270)</f>
        <v>#N/A</v>
      </c>
      <c r="E271" s="51" t="s">
        <v>15</v>
      </c>
      <c r="F271" s="253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1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1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1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1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1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1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1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1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1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1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1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1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1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1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1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1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6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1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1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1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1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1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1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1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1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2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x14ac:dyDescent="0.25">
      <c r="A272" s="387"/>
      <c r="B272" s="410"/>
      <c r="C272" s="413"/>
      <c r="D272" s="50" t="e">
        <f>IF(C272&lt;&gt;"",C272,D271)</f>
        <v>#N/A</v>
      </c>
      <c r="E272" s="51" t="s">
        <v>16</v>
      </c>
      <c r="F272" s="253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1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1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1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1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1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1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1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1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1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1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1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1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1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1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1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1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6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1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1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1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1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1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1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1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1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2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388"/>
      <c r="B273" s="411"/>
      <c r="C273" s="414"/>
      <c r="D273" s="52" t="e">
        <f>IF(C273&lt;&gt;"",C273,D272)</f>
        <v>#N/A</v>
      </c>
      <c r="E273" s="53" t="s">
        <v>17</v>
      </c>
      <c r="F273" s="254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5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5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5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5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5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5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5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5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5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5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5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5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5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5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5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5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6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5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5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5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5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5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5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5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5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7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386">
        <v>54</v>
      </c>
      <c r="B274" s="409" t="e">
        <f>INDEX(Data!AL:AL,MATCH("M"&amp;A274,Data!A:A,0))</f>
        <v>#N/A</v>
      </c>
      <c r="C274" s="412" t="e">
        <f>INDEX(Data!AJ:AJ,MATCH("M"&amp;A274,Data!A:A,0))</f>
        <v>#N/A</v>
      </c>
      <c r="D274" s="48" t="e">
        <f>IF(C274&lt;&gt;"",C274,#REF!)</f>
        <v>#N/A</v>
      </c>
      <c r="E274" s="49" t="s">
        <v>13</v>
      </c>
      <c r="F274" s="26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49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49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49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49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49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49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49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49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49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49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49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49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49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49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49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49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6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49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49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49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49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49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49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49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49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0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x14ac:dyDescent="0.25">
      <c r="A275" s="387"/>
      <c r="B275" s="410"/>
      <c r="C275" s="413"/>
      <c r="D275" s="50" t="e">
        <f>IF(C275&lt;&gt;"",C275,D274)</f>
        <v>#N/A</v>
      </c>
      <c r="E275" s="51" t="s">
        <v>14</v>
      </c>
      <c r="F275" s="253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1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1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1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1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1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1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1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1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1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1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1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1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1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1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1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1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6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1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1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1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1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1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1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1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1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2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387"/>
      <c r="B276" s="410"/>
      <c r="C276" s="413"/>
      <c r="D276" s="50" t="e">
        <f>IF(C276&lt;&gt;"",C276,D275)</f>
        <v>#N/A</v>
      </c>
      <c r="E276" s="51" t="s">
        <v>15</v>
      </c>
      <c r="F276" s="253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1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1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1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1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1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1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1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1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1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1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1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1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1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1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1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1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6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1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1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1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1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1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1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1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1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2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x14ac:dyDescent="0.25">
      <c r="A277" s="387"/>
      <c r="B277" s="410"/>
      <c r="C277" s="413"/>
      <c r="D277" s="50" t="e">
        <f>IF(C277&lt;&gt;"",C277,D276)</f>
        <v>#N/A</v>
      </c>
      <c r="E277" s="51" t="s">
        <v>16</v>
      </c>
      <c r="F277" s="253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1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1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1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1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1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1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1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1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1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1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1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1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1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1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1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1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6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1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1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1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1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1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1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1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1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2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388"/>
      <c r="B278" s="411"/>
      <c r="C278" s="414"/>
      <c r="D278" s="52" t="e">
        <f>IF(C278&lt;&gt;"",C278,D277)</f>
        <v>#N/A</v>
      </c>
      <c r="E278" s="53" t="s">
        <v>17</v>
      </c>
      <c r="F278" s="254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5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5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5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5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5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5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5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5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5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5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5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5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5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5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5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5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6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5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5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5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5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5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5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5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5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7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386">
        <v>55</v>
      </c>
      <c r="B279" s="409" t="e">
        <f>INDEX(Data!AL:AL,MATCH("M"&amp;A279,Data!A:A,0))</f>
        <v>#N/A</v>
      </c>
      <c r="C279" s="412" t="e">
        <f>INDEX(Data!AJ:AJ,MATCH("M"&amp;A279,Data!A:A,0))</f>
        <v>#N/A</v>
      </c>
      <c r="D279" s="48" t="e">
        <f>IF(C279&lt;&gt;"",C279,#REF!)</f>
        <v>#N/A</v>
      </c>
      <c r="E279" s="49" t="s">
        <v>13</v>
      </c>
      <c r="F279" s="26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49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49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49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49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49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49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49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49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49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49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49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49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49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49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49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49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6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49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49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49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49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49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49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49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49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0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x14ac:dyDescent="0.25">
      <c r="A280" s="387"/>
      <c r="B280" s="410"/>
      <c r="C280" s="413"/>
      <c r="D280" s="50" t="e">
        <f>IF(C280&lt;&gt;"",C280,D279)</f>
        <v>#N/A</v>
      </c>
      <c r="E280" s="51" t="s">
        <v>14</v>
      </c>
      <c r="F280" s="253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1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1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1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1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1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1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1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1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1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1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1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1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1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1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1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1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6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1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1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1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1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1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1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1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1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2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387"/>
      <c r="B281" s="410"/>
      <c r="C281" s="413"/>
      <c r="D281" s="50" t="e">
        <f>IF(C281&lt;&gt;"",C281,D280)</f>
        <v>#N/A</v>
      </c>
      <c r="E281" s="51" t="s">
        <v>15</v>
      </c>
      <c r="F281" s="253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1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1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1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1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1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1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1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1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1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1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1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1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1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1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1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1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6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1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1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1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1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1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1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1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1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2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x14ac:dyDescent="0.25">
      <c r="A282" s="387"/>
      <c r="B282" s="410"/>
      <c r="C282" s="413"/>
      <c r="D282" s="50" t="e">
        <f>IF(C282&lt;&gt;"",C282,D281)</f>
        <v>#N/A</v>
      </c>
      <c r="E282" s="51" t="s">
        <v>16</v>
      </c>
      <c r="F282" s="253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1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1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1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1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1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1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1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1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1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1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1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1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1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1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1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1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6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1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1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1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1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1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1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1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1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2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388"/>
      <c r="B283" s="411"/>
      <c r="C283" s="414"/>
      <c r="D283" s="52" t="e">
        <f>IF(C283&lt;&gt;"",C283,D282)</f>
        <v>#N/A</v>
      </c>
      <c r="E283" s="53" t="s">
        <v>17</v>
      </c>
      <c r="F283" s="254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5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5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5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5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5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5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5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5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5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5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5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5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5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5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5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5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6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5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5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5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5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5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5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5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5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7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386">
        <v>56</v>
      </c>
      <c r="B284" s="409" t="e">
        <f>INDEX(Data!AL:AL,MATCH("M"&amp;A284,Data!A:A,0))</f>
        <v>#N/A</v>
      </c>
      <c r="C284" s="412" t="e">
        <f>INDEX(Data!AJ:AJ,MATCH("M"&amp;A284,Data!A:A,0))</f>
        <v>#N/A</v>
      </c>
      <c r="D284" s="48" t="e">
        <f>IF(C284&lt;&gt;"",C284,#REF!)</f>
        <v>#N/A</v>
      </c>
      <c r="E284" s="49" t="s">
        <v>13</v>
      </c>
      <c r="F284" s="26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49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49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49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49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49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49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49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49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49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49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49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49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49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49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49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49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6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49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49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49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49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49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49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49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49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0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x14ac:dyDescent="0.25">
      <c r="A285" s="387"/>
      <c r="B285" s="410"/>
      <c r="C285" s="413"/>
      <c r="D285" s="50" t="e">
        <f>IF(C285&lt;&gt;"",C285,D284)</f>
        <v>#N/A</v>
      </c>
      <c r="E285" s="51" t="s">
        <v>14</v>
      </c>
      <c r="F285" s="253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1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1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1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1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1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1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1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1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1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1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1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1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1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1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1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1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6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1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1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1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1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1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1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1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1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2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87"/>
      <c r="B286" s="410"/>
      <c r="C286" s="413"/>
      <c r="D286" s="50" t="e">
        <f>IF(C286&lt;&gt;"",C286,D285)</f>
        <v>#N/A</v>
      </c>
      <c r="E286" s="51" t="s">
        <v>15</v>
      </c>
      <c r="F286" s="253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1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1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1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1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1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1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1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1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1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1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1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1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1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1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1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1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6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1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1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1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1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1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1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1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1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2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387"/>
      <c r="B287" s="410"/>
      <c r="C287" s="413"/>
      <c r="D287" s="50" t="e">
        <f>IF(C287&lt;&gt;"",C287,D286)</f>
        <v>#N/A</v>
      </c>
      <c r="E287" s="51" t="s">
        <v>16</v>
      </c>
      <c r="F287" s="253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1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1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1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1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1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1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1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1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1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1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1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1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1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1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1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1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6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1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1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1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1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1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1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1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1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2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88"/>
      <c r="B288" s="411"/>
      <c r="C288" s="414"/>
      <c r="D288" s="52" t="e">
        <f>IF(C288&lt;&gt;"",C288,D287)</f>
        <v>#N/A</v>
      </c>
      <c r="E288" s="53" t="s">
        <v>17</v>
      </c>
      <c r="F288" s="254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5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5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5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5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5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5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5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5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5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5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5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5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5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5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5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5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6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5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5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5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5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5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5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5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5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7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86">
        <v>57</v>
      </c>
      <c r="B289" s="409" t="e">
        <f>INDEX(Data!AL:AL,MATCH("M"&amp;A289,Data!A:A,0))</f>
        <v>#N/A</v>
      </c>
      <c r="C289" s="412" t="e">
        <f>INDEX(Data!AJ:AJ,MATCH("M"&amp;A289,Data!A:A,0))</f>
        <v>#N/A</v>
      </c>
      <c r="D289" s="48" t="e">
        <f>IF(C289&lt;&gt;"",C289,#REF!)</f>
        <v>#N/A</v>
      </c>
      <c r="E289" s="49" t="s">
        <v>13</v>
      </c>
      <c r="F289" s="26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49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49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49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49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49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49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49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49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49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49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49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49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49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49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49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49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6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49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49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49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49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49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49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49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49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0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x14ac:dyDescent="0.25">
      <c r="A290" s="387"/>
      <c r="B290" s="410"/>
      <c r="C290" s="413"/>
      <c r="D290" s="50" t="e">
        <f>IF(C290&lt;&gt;"",C290,D289)</f>
        <v>#N/A</v>
      </c>
      <c r="E290" s="51" t="s">
        <v>14</v>
      </c>
      <c r="F290" s="253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1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1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1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1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1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1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1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1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1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1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1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1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1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1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1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1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6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1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1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1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1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1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1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1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1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2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87"/>
      <c r="B291" s="410"/>
      <c r="C291" s="413"/>
      <c r="D291" s="50" t="e">
        <f>IF(C291&lt;&gt;"",C291,D290)</f>
        <v>#N/A</v>
      </c>
      <c r="E291" s="51" t="s">
        <v>15</v>
      </c>
      <c r="F291" s="253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1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1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1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1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1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1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1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1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1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1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1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1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1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1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1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1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6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1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1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1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1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1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1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1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1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2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387"/>
      <c r="B292" s="410"/>
      <c r="C292" s="413"/>
      <c r="D292" s="50" t="e">
        <f>IF(C292&lt;&gt;"",C292,D291)</f>
        <v>#N/A</v>
      </c>
      <c r="E292" s="51" t="s">
        <v>16</v>
      </c>
      <c r="F292" s="253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1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1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1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1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1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1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1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1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1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1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1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1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1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1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1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1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6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1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1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1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1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1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1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1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1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2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88"/>
      <c r="B293" s="411"/>
      <c r="C293" s="414"/>
      <c r="D293" s="52" t="e">
        <f>IF(C293&lt;&gt;"",C293,D292)</f>
        <v>#N/A</v>
      </c>
      <c r="E293" s="53" t="s">
        <v>17</v>
      </c>
      <c r="F293" s="254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5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5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5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5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5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5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5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5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5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5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5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5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5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5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5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5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6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5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5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5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5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5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5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5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5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7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86">
        <v>58</v>
      </c>
      <c r="B294" s="409" t="e">
        <f>INDEX(Data!AL:AL,MATCH("M"&amp;A294,Data!A:A,0))</f>
        <v>#N/A</v>
      </c>
      <c r="C294" s="412" t="e">
        <f>INDEX(Data!AJ:AJ,MATCH("M"&amp;A294,Data!A:A,0))</f>
        <v>#N/A</v>
      </c>
      <c r="D294" s="48" t="e">
        <f>IF(C294&lt;&gt;"",C294,#REF!)</f>
        <v>#N/A</v>
      </c>
      <c r="E294" s="49" t="s">
        <v>13</v>
      </c>
      <c r="F294" s="26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49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49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49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49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49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49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49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49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49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49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49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49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49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49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49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49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6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49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49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49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49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49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49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49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49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0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x14ac:dyDescent="0.25">
      <c r="A295" s="387"/>
      <c r="B295" s="410"/>
      <c r="C295" s="413"/>
      <c r="D295" s="50" t="e">
        <f>IF(C295&lt;&gt;"",C295,D294)</f>
        <v>#N/A</v>
      </c>
      <c r="E295" s="51" t="s">
        <v>14</v>
      </c>
      <c r="F295" s="253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1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1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1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1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1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1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1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1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1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1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1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1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1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1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1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1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6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1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1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1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1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1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1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1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1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2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87"/>
      <c r="B296" s="410"/>
      <c r="C296" s="413"/>
      <c r="D296" s="50" t="e">
        <f>IF(C296&lt;&gt;"",C296,D295)</f>
        <v>#N/A</v>
      </c>
      <c r="E296" s="51" t="s">
        <v>15</v>
      </c>
      <c r="F296" s="253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1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1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1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1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1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1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1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1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1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1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1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1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1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1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1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1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6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1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1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1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1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1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1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1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1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2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387"/>
      <c r="B297" s="410"/>
      <c r="C297" s="413"/>
      <c r="D297" s="50" t="e">
        <f>IF(C297&lt;&gt;"",C297,D296)</f>
        <v>#N/A</v>
      </c>
      <c r="E297" s="51" t="s">
        <v>16</v>
      </c>
      <c r="F297" s="253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1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1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1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1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1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1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1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1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1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1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1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1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1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1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1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1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6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1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1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1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1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1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1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1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1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2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88"/>
      <c r="B298" s="411"/>
      <c r="C298" s="414"/>
      <c r="D298" s="52" t="e">
        <f>IF(C298&lt;&gt;"",C298,D297)</f>
        <v>#N/A</v>
      </c>
      <c r="E298" s="53" t="s">
        <v>17</v>
      </c>
      <c r="F298" s="254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5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5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5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5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5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5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5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5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5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5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5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5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5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5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5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5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6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5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5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5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5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5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5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5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5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7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86">
        <v>59</v>
      </c>
      <c r="B299" s="409" t="e">
        <f>INDEX(Data!AL:AL,MATCH("M"&amp;A299,Data!A:A,0))</f>
        <v>#N/A</v>
      </c>
      <c r="C299" s="412" t="e">
        <f>INDEX(Data!AJ:AJ,MATCH("M"&amp;A299,Data!A:A,0))</f>
        <v>#N/A</v>
      </c>
      <c r="D299" s="48" t="e">
        <f>IF(C299&lt;&gt;"",C299,#REF!)</f>
        <v>#N/A</v>
      </c>
      <c r="E299" s="49" t="s">
        <v>13</v>
      </c>
      <c r="F299" s="26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49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49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49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49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49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49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49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49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49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49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49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49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49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49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49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49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6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49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49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49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49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49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49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49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49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0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x14ac:dyDescent="0.25">
      <c r="A300" s="387"/>
      <c r="B300" s="410"/>
      <c r="C300" s="413"/>
      <c r="D300" s="50" t="e">
        <f>IF(C300&lt;&gt;"",C300,D299)</f>
        <v>#N/A</v>
      </c>
      <c r="E300" s="51" t="s">
        <v>14</v>
      </c>
      <c r="F300" s="253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1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1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1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1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1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1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1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1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1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1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1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1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1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1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1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1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6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1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1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1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1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1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1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1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1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2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87"/>
      <c r="B301" s="410"/>
      <c r="C301" s="413"/>
      <c r="D301" s="50" t="e">
        <f>IF(C301&lt;&gt;"",C301,D300)</f>
        <v>#N/A</v>
      </c>
      <c r="E301" s="51" t="s">
        <v>15</v>
      </c>
      <c r="F301" s="253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1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1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1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1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1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1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1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1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1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1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1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1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1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1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1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1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6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1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1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1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1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1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1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1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1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2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387"/>
      <c r="B302" s="410"/>
      <c r="C302" s="413"/>
      <c r="D302" s="50" t="e">
        <f>IF(C302&lt;&gt;"",C302,D301)</f>
        <v>#N/A</v>
      </c>
      <c r="E302" s="51" t="s">
        <v>16</v>
      </c>
      <c r="F302" s="253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1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1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1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1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1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1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1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1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1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1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1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1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1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1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1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1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6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1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1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1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1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1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1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1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1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2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88"/>
      <c r="B303" s="411"/>
      <c r="C303" s="414"/>
      <c r="D303" s="52" t="e">
        <f>IF(C303&lt;&gt;"",C303,D302)</f>
        <v>#N/A</v>
      </c>
      <c r="E303" s="53" t="s">
        <v>17</v>
      </c>
      <c r="F303" s="254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5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5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5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5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5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5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5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5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5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5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5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5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5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5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5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5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6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5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5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5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5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5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5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5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5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7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86">
        <v>60</v>
      </c>
      <c r="B304" s="409" t="e">
        <f>INDEX(Data!AL:AL,MATCH("M"&amp;A304,Data!A:A,0))</f>
        <v>#N/A</v>
      </c>
      <c r="C304" s="412" t="e">
        <f>INDEX(Data!AJ:AJ,MATCH("M"&amp;A304,Data!A:A,0))</f>
        <v>#N/A</v>
      </c>
      <c r="D304" s="48" t="e">
        <f>IF(C304&lt;&gt;"",C304,#REF!)</f>
        <v>#N/A</v>
      </c>
      <c r="E304" s="49" t="s">
        <v>13</v>
      </c>
      <c r="F304" s="26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49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49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49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49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49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49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49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49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49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49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49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49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49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49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49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49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6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49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49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49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49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49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49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49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49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0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x14ac:dyDescent="0.25">
      <c r="A305" s="387"/>
      <c r="B305" s="410"/>
      <c r="C305" s="413"/>
      <c r="D305" s="50" t="e">
        <f>IF(C305&lt;&gt;"",C305,D304)</f>
        <v>#N/A</v>
      </c>
      <c r="E305" s="51" t="s">
        <v>14</v>
      </c>
      <c r="F305" s="253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1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1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1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1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1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1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1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1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1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1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1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1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1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1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1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1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6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1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1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1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1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1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1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1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1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2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87"/>
      <c r="B306" s="410"/>
      <c r="C306" s="413"/>
      <c r="D306" s="50" t="e">
        <f>IF(C306&lt;&gt;"",C306,D305)</f>
        <v>#N/A</v>
      </c>
      <c r="E306" s="51" t="s">
        <v>15</v>
      </c>
      <c r="F306" s="253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1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1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1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1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1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1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1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1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1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1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1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1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1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1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1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1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6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1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1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1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1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1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1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1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1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2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387"/>
      <c r="B307" s="410"/>
      <c r="C307" s="413"/>
      <c r="D307" s="50" t="e">
        <f>IF(C307&lt;&gt;"",C307,D306)</f>
        <v>#N/A</v>
      </c>
      <c r="E307" s="51" t="s">
        <v>16</v>
      </c>
      <c r="F307" s="253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1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1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1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1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1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1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1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1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1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1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1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1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1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1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1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1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6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1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1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1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1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1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1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1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1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2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88"/>
      <c r="B308" s="411"/>
      <c r="C308" s="414"/>
      <c r="D308" s="52" t="e">
        <f>IF(C308&lt;&gt;"",C308,D307)</f>
        <v>#N/A</v>
      </c>
      <c r="E308" s="53" t="s">
        <v>17</v>
      </c>
      <c r="F308" s="254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5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5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5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5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5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5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5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5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5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5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5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5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5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5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5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5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6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5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5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5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5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5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5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5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5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7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86">
        <v>61</v>
      </c>
      <c r="B309" s="409" t="e">
        <f>INDEX(Data!AL:AL,MATCH("M"&amp;A309,Data!A:A,0))</f>
        <v>#N/A</v>
      </c>
      <c r="C309" s="412" t="e">
        <f>INDEX(Data!AJ:AJ,MATCH("M"&amp;A309,Data!A:A,0))</f>
        <v>#N/A</v>
      </c>
      <c r="D309" s="48" t="e">
        <f>IF(C309&lt;&gt;"",C309,#REF!)</f>
        <v>#N/A</v>
      </c>
      <c r="E309" s="49" t="s">
        <v>13</v>
      </c>
      <c r="F309" s="26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49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49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49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49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49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49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49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49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49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49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49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49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49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49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49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49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6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49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49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49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49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49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49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49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49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0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x14ac:dyDescent="0.25">
      <c r="A310" s="387"/>
      <c r="B310" s="410"/>
      <c r="C310" s="413"/>
      <c r="D310" s="50" t="e">
        <f>IF(C310&lt;&gt;"",C310,D309)</f>
        <v>#N/A</v>
      </c>
      <c r="E310" s="51" t="s">
        <v>14</v>
      </c>
      <c r="F310" s="253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1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1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1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1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1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1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1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1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1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1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1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1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1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1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1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1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6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1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1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1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1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1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1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1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1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2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87"/>
      <c r="B311" s="410"/>
      <c r="C311" s="413"/>
      <c r="D311" s="50" t="e">
        <f>IF(C311&lt;&gt;"",C311,D310)</f>
        <v>#N/A</v>
      </c>
      <c r="E311" s="51" t="s">
        <v>15</v>
      </c>
      <c r="F311" s="253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1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1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1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1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1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1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1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1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1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1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1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1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1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1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1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1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6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1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1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1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1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1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1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1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1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2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387"/>
      <c r="B312" s="410"/>
      <c r="C312" s="413"/>
      <c r="D312" s="50" t="e">
        <f>IF(C312&lt;&gt;"",C312,D311)</f>
        <v>#N/A</v>
      </c>
      <c r="E312" s="51" t="s">
        <v>16</v>
      </c>
      <c r="F312" s="253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1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1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1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1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1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1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1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1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1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1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1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1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1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1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1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1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6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1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1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1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1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1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1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1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1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2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88"/>
      <c r="B313" s="411"/>
      <c r="C313" s="414"/>
      <c r="D313" s="52" t="e">
        <f>IF(C313&lt;&gt;"",C313,D312)</f>
        <v>#N/A</v>
      </c>
      <c r="E313" s="53" t="s">
        <v>17</v>
      </c>
      <c r="F313" s="254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5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5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5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5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5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5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5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5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5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5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5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5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5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5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5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5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6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5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5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5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5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5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5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5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5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7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86">
        <v>62</v>
      </c>
      <c r="B314" s="409" t="e">
        <f>INDEX(Data!AL:AL,MATCH("M"&amp;A314,Data!A:A,0))</f>
        <v>#N/A</v>
      </c>
      <c r="C314" s="412" t="e">
        <f>INDEX(Data!AJ:AJ,MATCH("M"&amp;A314,Data!A:A,0))</f>
        <v>#N/A</v>
      </c>
      <c r="D314" s="48" t="e">
        <f>IF(C314&lt;&gt;"",C314,#REF!)</f>
        <v>#N/A</v>
      </c>
      <c r="E314" s="49" t="s">
        <v>13</v>
      </c>
      <c r="F314" s="26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49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49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49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49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49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49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49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49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49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49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49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49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49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49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49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49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6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49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49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49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49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49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49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49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49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0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x14ac:dyDescent="0.25">
      <c r="A315" s="387"/>
      <c r="B315" s="410"/>
      <c r="C315" s="413"/>
      <c r="D315" s="50" t="e">
        <f>IF(C315&lt;&gt;"",C315,D314)</f>
        <v>#N/A</v>
      </c>
      <c r="E315" s="51" t="s">
        <v>14</v>
      </c>
      <c r="F315" s="253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1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1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1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1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1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1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1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1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1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1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1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1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1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1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1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1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6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1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1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1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1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1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1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1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1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2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87"/>
      <c r="B316" s="410"/>
      <c r="C316" s="413"/>
      <c r="D316" s="50" t="e">
        <f>IF(C316&lt;&gt;"",C316,D315)</f>
        <v>#N/A</v>
      </c>
      <c r="E316" s="51" t="s">
        <v>15</v>
      </c>
      <c r="F316" s="253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1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1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1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1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1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1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1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1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1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1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1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1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1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1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1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1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6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1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1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1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1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1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1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1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1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2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387"/>
      <c r="B317" s="410"/>
      <c r="C317" s="413"/>
      <c r="D317" s="50" t="e">
        <f>IF(C317&lt;&gt;"",C317,D316)</f>
        <v>#N/A</v>
      </c>
      <c r="E317" s="51" t="s">
        <v>16</v>
      </c>
      <c r="F317" s="253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1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1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1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1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1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1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1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1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1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1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1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1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1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1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1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1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6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1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1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1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1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1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1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1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1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2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88"/>
      <c r="B318" s="411"/>
      <c r="C318" s="414"/>
      <c r="D318" s="52" t="e">
        <f>IF(C318&lt;&gt;"",C318,D317)</f>
        <v>#N/A</v>
      </c>
      <c r="E318" s="53" t="s">
        <v>17</v>
      </c>
      <c r="F318" s="254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5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5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5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5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5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5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5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5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5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5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5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5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5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5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5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5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6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5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5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5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5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5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5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5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5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7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86">
        <v>63</v>
      </c>
      <c r="B319" s="409" t="e">
        <f>INDEX(Data!AL:AL,MATCH("M"&amp;A319,Data!A:A,0))</f>
        <v>#N/A</v>
      </c>
      <c r="C319" s="412" t="e">
        <f>INDEX(Data!AJ:AJ,MATCH("M"&amp;A319,Data!A:A,0))</f>
        <v>#N/A</v>
      </c>
      <c r="D319" s="48" t="e">
        <f>IF(C319&lt;&gt;"",C319,#REF!)</f>
        <v>#N/A</v>
      </c>
      <c r="E319" s="49" t="s">
        <v>13</v>
      </c>
      <c r="F319" s="26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49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49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49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49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49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49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49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49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49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49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49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49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49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49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49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49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6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49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49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49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49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49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49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49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49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0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x14ac:dyDescent="0.25">
      <c r="A320" s="387"/>
      <c r="B320" s="410"/>
      <c r="C320" s="413"/>
      <c r="D320" s="50" t="e">
        <f>IF(C320&lt;&gt;"",C320,D319)</f>
        <v>#N/A</v>
      </c>
      <c r="E320" s="51" t="s">
        <v>14</v>
      </c>
      <c r="F320" s="253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1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1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1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1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1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1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1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1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1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1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1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1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1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1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1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1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6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1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1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1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1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1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1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1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1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2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87"/>
      <c r="B321" s="410"/>
      <c r="C321" s="413"/>
      <c r="D321" s="50" t="e">
        <f>IF(C321&lt;&gt;"",C321,D320)</f>
        <v>#N/A</v>
      </c>
      <c r="E321" s="51" t="s">
        <v>15</v>
      </c>
      <c r="F321" s="253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1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1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1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1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1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1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1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1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1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1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1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1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1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1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1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1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6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1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1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1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1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1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1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1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1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2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387"/>
      <c r="B322" s="410"/>
      <c r="C322" s="413"/>
      <c r="D322" s="50" t="e">
        <f>IF(C322&lt;&gt;"",C322,D321)</f>
        <v>#N/A</v>
      </c>
      <c r="E322" s="51" t="s">
        <v>16</v>
      </c>
      <c r="F322" s="253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1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1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1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1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1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1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1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1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1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1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1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1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1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1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1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1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6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1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1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1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1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1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1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1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1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2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88"/>
      <c r="B323" s="411"/>
      <c r="C323" s="414"/>
      <c r="D323" s="52" t="e">
        <f>IF(C323&lt;&gt;"",C323,D322)</f>
        <v>#N/A</v>
      </c>
      <c r="E323" s="53" t="s">
        <v>17</v>
      </c>
      <c r="F323" s="254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5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5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5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5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5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5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5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5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5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5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5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5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5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5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5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5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6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5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5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5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5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5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5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5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5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7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86">
        <v>64</v>
      </c>
      <c r="B324" s="409" t="e">
        <f>INDEX(Data!AL:AL,MATCH("M"&amp;A324,Data!A:A,0))</f>
        <v>#N/A</v>
      </c>
      <c r="C324" s="412" t="e">
        <f>INDEX(Data!AJ:AJ,MATCH("M"&amp;A324,Data!A:A,0))</f>
        <v>#N/A</v>
      </c>
      <c r="D324" s="48" t="e">
        <f>IF(C324&lt;&gt;"",C324,#REF!)</f>
        <v>#N/A</v>
      </c>
      <c r="E324" s="49" t="s">
        <v>13</v>
      </c>
      <c r="F324" s="26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49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49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49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49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49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49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49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49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49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49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49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49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49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49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49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49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6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49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49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49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49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49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49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49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49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0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x14ac:dyDescent="0.25">
      <c r="A325" s="387"/>
      <c r="B325" s="410"/>
      <c r="C325" s="413"/>
      <c r="D325" s="50" t="e">
        <f>IF(C325&lt;&gt;"",C325,D324)</f>
        <v>#N/A</v>
      </c>
      <c r="E325" s="51" t="s">
        <v>14</v>
      </c>
      <c r="F325" s="253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1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1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1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1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1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1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1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1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1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1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1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1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1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1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1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1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6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1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1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1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1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1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1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1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1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2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87"/>
      <c r="B326" s="410"/>
      <c r="C326" s="413"/>
      <c r="D326" s="50" t="e">
        <f>IF(C326&lt;&gt;"",C326,D325)</f>
        <v>#N/A</v>
      </c>
      <c r="E326" s="51" t="s">
        <v>15</v>
      </c>
      <c r="F326" s="253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1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1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1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1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1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1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1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1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1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1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1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1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1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1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1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1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6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1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1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1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1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1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1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1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1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2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387"/>
      <c r="B327" s="410"/>
      <c r="C327" s="413"/>
      <c r="D327" s="50" t="e">
        <f>IF(C327&lt;&gt;"",C327,D326)</f>
        <v>#N/A</v>
      </c>
      <c r="E327" s="51" t="s">
        <v>16</v>
      </c>
      <c r="F327" s="253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1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1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1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1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1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1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1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1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1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1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1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1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1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1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1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1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6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1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1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1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1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1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1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1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1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2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88"/>
      <c r="B328" s="411"/>
      <c r="C328" s="414"/>
      <c r="D328" s="52" t="e">
        <f>IF(C328&lt;&gt;"",C328,D327)</f>
        <v>#N/A</v>
      </c>
      <c r="E328" s="53" t="s">
        <v>17</v>
      </c>
      <c r="F328" s="254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5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5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5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5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5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5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5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5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5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5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5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5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5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5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5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5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6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5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5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5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5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5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5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5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5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7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86">
        <v>65</v>
      </c>
      <c r="B329" s="409" t="e">
        <f>INDEX(Data!AL:AL,MATCH("M"&amp;A329,Data!A:A,0))</f>
        <v>#N/A</v>
      </c>
      <c r="C329" s="412" t="e">
        <f>INDEX(Data!AJ:AJ,MATCH("M"&amp;A329,Data!A:A,0))</f>
        <v>#N/A</v>
      </c>
      <c r="D329" s="48" t="e">
        <f>IF(C329&lt;&gt;"",C329,#REF!)</f>
        <v>#N/A</v>
      </c>
      <c r="E329" s="49" t="s">
        <v>13</v>
      </c>
      <c r="F329" s="26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49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49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49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49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49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49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49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49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49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49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49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49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49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49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49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49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6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49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49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49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49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49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49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49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49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0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x14ac:dyDescent="0.25">
      <c r="A330" s="387"/>
      <c r="B330" s="410"/>
      <c r="C330" s="413"/>
      <c r="D330" s="50" t="e">
        <f>IF(C330&lt;&gt;"",C330,D329)</f>
        <v>#N/A</v>
      </c>
      <c r="E330" s="51" t="s">
        <v>14</v>
      </c>
      <c r="F330" s="253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1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1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1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1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1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1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1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1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1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1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1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1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1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1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1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1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6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1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1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1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1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1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1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1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1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2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87"/>
      <c r="B331" s="410"/>
      <c r="C331" s="413"/>
      <c r="D331" s="50" t="e">
        <f>IF(C331&lt;&gt;"",C331,D330)</f>
        <v>#N/A</v>
      </c>
      <c r="E331" s="51" t="s">
        <v>15</v>
      </c>
      <c r="F331" s="253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1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1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1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1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1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1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1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1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1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1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1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1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1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1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1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1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6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1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1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1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1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1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1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1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1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2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387"/>
      <c r="B332" s="410"/>
      <c r="C332" s="413"/>
      <c r="D332" s="50" t="e">
        <f>IF(C332&lt;&gt;"",C332,D331)</f>
        <v>#N/A</v>
      </c>
      <c r="E332" s="51" t="s">
        <v>16</v>
      </c>
      <c r="F332" s="253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1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1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1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1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1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1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1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1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1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1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1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1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1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1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1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1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6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1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1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1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1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1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1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1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1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2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88"/>
      <c r="B333" s="411"/>
      <c r="C333" s="414"/>
      <c r="D333" s="52" t="e">
        <f>IF(C333&lt;&gt;"",C333,D332)</f>
        <v>#N/A</v>
      </c>
      <c r="E333" s="53" t="s">
        <v>17</v>
      </c>
      <c r="F333" s="254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5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5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5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5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5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5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5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5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5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5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5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5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5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5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5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5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6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5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5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5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5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5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5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5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5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7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86">
        <v>66</v>
      </c>
      <c r="B334" s="409" t="e">
        <f>INDEX(Data!AL:AL,MATCH("M"&amp;A334,Data!A:A,0))</f>
        <v>#N/A</v>
      </c>
      <c r="C334" s="412" t="e">
        <f>INDEX(Data!AJ:AJ,MATCH("M"&amp;A334,Data!A:A,0))</f>
        <v>#N/A</v>
      </c>
      <c r="D334" s="48" t="e">
        <f>IF(C334&lt;&gt;"",C334,#REF!)</f>
        <v>#N/A</v>
      </c>
      <c r="E334" s="49" t="s">
        <v>13</v>
      </c>
      <c r="F334" s="26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49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49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49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49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49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49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49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49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49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49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49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49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49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49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49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49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6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49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49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49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49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49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49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49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49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0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x14ac:dyDescent="0.25">
      <c r="A335" s="387"/>
      <c r="B335" s="410"/>
      <c r="C335" s="413"/>
      <c r="D335" s="50" t="e">
        <f>IF(C335&lt;&gt;"",C335,D334)</f>
        <v>#N/A</v>
      </c>
      <c r="E335" s="51" t="s">
        <v>14</v>
      </c>
      <c r="F335" s="253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1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1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1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1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1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1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1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1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1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1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1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1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1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1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1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1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6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1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1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1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1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1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1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1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1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2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87"/>
      <c r="B336" s="410"/>
      <c r="C336" s="413"/>
      <c r="D336" s="50" t="e">
        <f>IF(C336&lt;&gt;"",C336,D335)</f>
        <v>#N/A</v>
      </c>
      <c r="E336" s="51" t="s">
        <v>15</v>
      </c>
      <c r="F336" s="253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1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1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1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1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1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1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1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1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1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1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1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1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1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1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1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1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6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1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1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1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1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1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1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1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1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2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387"/>
      <c r="B337" s="410"/>
      <c r="C337" s="413"/>
      <c r="D337" s="50" t="e">
        <f>IF(C337&lt;&gt;"",C337,D336)</f>
        <v>#N/A</v>
      </c>
      <c r="E337" s="51" t="s">
        <v>16</v>
      </c>
      <c r="F337" s="253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1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1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1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1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1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1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1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1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1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1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1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1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1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1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1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1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6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1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1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1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1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1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1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1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1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2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88"/>
      <c r="B338" s="411"/>
      <c r="C338" s="414"/>
      <c r="D338" s="52" t="e">
        <f>IF(C338&lt;&gt;"",C338,D337)</f>
        <v>#N/A</v>
      </c>
      <c r="E338" s="53" t="s">
        <v>17</v>
      </c>
      <c r="F338" s="254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5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5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5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5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5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5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5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5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5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5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5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5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5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5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5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5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6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5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5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5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5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5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5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5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5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7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86">
        <v>67</v>
      </c>
      <c r="B339" s="409" t="e">
        <f>INDEX(Data!AL:AL,MATCH("M"&amp;A339,Data!A:A,0))</f>
        <v>#N/A</v>
      </c>
      <c r="C339" s="412" t="e">
        <f>INDEX(Data!AJ:AJ,MATCH("M"&amp;A339,Data!A:A,0))</f>
        <v>#N/A</v>
      </c>
      <c r="D339" s="48" t="e">
        <f>IF(C339&lt;&gt;"",C339,#REF!)</f>
        <v>#N/A</v>
      </c>
      <c r="E339" s="49" t="s">
        <v>13</v>
      </c>
      <c r="F339" s="26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49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49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49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49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49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49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49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49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49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49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49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49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49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49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49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49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6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49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49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49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49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49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49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49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49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0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x14ac:dyDescent="0.25">
      <c r="A340" s="387"/>
      <c r="B340" s="410"/>
      <c r="C340" s="413"/>
      <c r="D340" s="50" t="e">
        <f>IF(C340&lt;&gt;"",C340,D339)</f>
        <v>#N/A</v>
      </c>
      <c r="E340" s="51" t="s">
        <v>14</v>
      </c>
      <c r="F340" s="253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1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1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1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1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1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1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1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1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1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1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1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1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1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1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1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1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6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1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1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1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1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1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1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1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1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2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87"/>
      <c r="B341" s="410"/>
      <c r="C341" s="413"/>
      <c r="D341" s="50" t="e">
        <f>IF(C341&lt;&gt;"",C341,D340)</f>
        <v>#N/A</v>
      </c>
      <c r="E341" s="51" t="s">
        <v>15</v>
      </c>
      <c r="F341" s="253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1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1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1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1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1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1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1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1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1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1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1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1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1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1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1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1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6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1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1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1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1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1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1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1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1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2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387"/>
      <c r="B342" s="410"/>
      <c r="C342" s="413"/>
      <c r="D342" s="50" t="e">
        <f>IF(C342&lt;&gt;"",C342,D341)</f>
        <v>#N/A</v>
      </c>
      <c r="E342" s="51" t="s">
        <v>16</v>
      </c>
      <c r="F342" s="253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1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1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1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1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1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1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1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1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1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1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1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1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1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1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1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1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6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1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1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1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1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1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1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1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1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2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88"/>
      <c r="B343" s="411"/>
      <c r="C343" s="414"/>
      <c r="D343" s="52" t="e">
        <f>IF(C343&lt;&gt;"",C343,D342)</f>
        <v>#N/A</v>
      </c>
      <c r="E343" s="53" t="s">
        <v>17</v>
      </c>
      <c r="F343" s="254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5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5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5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5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5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5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5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5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5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5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5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5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5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5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5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5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6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5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5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5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5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5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5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5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5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7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86">
        <v>68</v>
      </c>
      <c r="B344" s="409" t="e">
        <f>INDEX(Data!AL:AL,MATCH("M"&amp;A344,Data!A:A,0))</f>
        <v>#N/A</v>
      </c>
      <c r="C344" s="412" t="e">
        <f>INDEX(Data!AJ:AJ,MATCH("M"&amp;A344,Data!A:A,0))</f>
        <v>#N/A</v>
      </c>
      <c r="D344" s="48" t="e">
        <f>IF(C344&lt;&gt;"",C344,#REF!)</f>
        <v>#N/A</v>
      </c>
      <c r="E344" s="49" t="s">
        <v>13</v>
      </c>
      <c r="F344" s="26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49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49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49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49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49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49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49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49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49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49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49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49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49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49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49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49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6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49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49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49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49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49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49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49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49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0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x14ac:dyDescent="0.25">
      <c r="A345" s="387"/>
      <c r="B345" s="410"/>
      <c r="C345" s="413"/>
      <c r="D345" s="50" t="e">
        <f>IF(C345&lt;&gt;"",C345,D344)</f>
        <v>#N/A</v>
      </c>
      <c r="E345" s="51" t="s">
        <v>14</v>
      </c>
      <c r="F345" s="253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1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1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1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1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1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1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1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1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1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1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1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1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1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1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1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1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6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1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1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1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1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1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1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1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1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2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87"/>
      <c r="B346" s="410"/>
      <c r="C346" s="413"/>
      <c r="D346" s="50" t="e">
        <f>IF(C346&lt;&gt;"",C346,D345)</f>
        <v>#N/A</v>
      </c>
      <c r="E346" s="51" t="s">
        <v>15</v>
      </c>
      <c r="F346" s="253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1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1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1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1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1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1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1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1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1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1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1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1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1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1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1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1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6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1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1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1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1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1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1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1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1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2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387"/>
      <c r="B347" s="410"/>
      <c r="C347" s="413"/>
      <c r="D347" s="50" t="e">
        <f>IF(C347&lt;&gt;"",C347,D346)</f>
        <v>#N/A</v>
      </c>
      <c r="E347" s="51" t="s">
        <v>16</v>
      </c>
      <c r="F347" s="253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1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1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1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1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1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1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1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1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1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1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1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1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1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1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1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1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6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1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1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1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1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1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1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1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1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2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88"/>
      <c r="B348" s="411"/>
      <c r="C348" s="414"/>
      <c r="D348" s="52" t="e">
        <f>IF(C348&lt;&gt;"",C348,D347)</f>
        <v>#N/A</v>
      </c>
      <c r="E348" s="53" t="s">
        <v>17</v>
      </c>
      <c r="F348" s="254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5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5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5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5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5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5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5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5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5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5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5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5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5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5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5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5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6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5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5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5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5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5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5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5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5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7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86">
        <v>69</v>
      </c>
      <c r="B349" s="409" t="e">
        <f>INDEX(Data!AL:AL,MATCH("M"&amp;A349,Data!A:A,0))</f>
        <v>#N/A</v>
      </c>
      <c r="C349" s="412" t="e">
        <f>INDEX(Data!AJ:AJ,MATCH("M"&amp;A349,Data!A:A,0))</f>
        <v>#N/A</v>
      </c>
      <c r="D349" s="48" t="e">
        <f>IF(C349&lt;&gt;"",C349,#REF!)</f>
        <v>#N/A</v>
      </c>
      <c r="E349" s="49" t="s">
        <v>13</v>
      </c>
      <c r="F349" s="26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49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49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49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49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49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49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49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49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49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49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49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49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49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49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49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49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6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49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49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49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49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49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49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49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49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0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x14ac:dyDescent="0.25">
      <c r="A350" s="387"/>
      <c r="B350" s="410"/>
      <c r="C350" s="413"/>
      <c r="D350" s="50" t="e">
        <f>IF(C350&lt;&gt;"",C350,D349)</f>
        <v>#N/A</v>
      </c>
      <c r="E350" s="51" t="s">
        <v>14</v>
      </c>
      <c r="F350" s="253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1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1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1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1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1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1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1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1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1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1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1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1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1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1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1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1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6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1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1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1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1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1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1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1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1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2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87"/>
      <c r="B351" s="410"/>
      <c r="C351" s="413"/>
      <c r="D351" s="50" t="e">
        <f>IF(C351&lt;&gt;"",C351,D350)</f>
        <v>#N/A</v>
      </c>
      <c r="E351" s="51" t="s">
        <v>15</v>
      </c>
      <c r="F351" s="253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1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1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1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1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1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1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1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1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1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1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1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1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1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1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1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1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6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1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1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1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1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1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1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1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1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2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387"/>
      <c r="B352" s="410"/>
      <c r="C352" s="413"/>
      <c r="D352" s="50" t="e">
        <f>IF(C352&lt;&gt;"",C352,D351)</f>
        <v>#N/A</v>
      </c>
      <c r="E352" s="51" t="s">
        <v>16</v>
      </c>
      <c r="F352" s="253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1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1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1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1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1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1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1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1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1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1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1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1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1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1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1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1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6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1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1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1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1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1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1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1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1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2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88"/>
      <c r="B353" s="411"/>
      <c r="C353" s="414"/>
      <c r="D353" s="52" t="e">
        <f>IF(C353&lt;&gt;"",C353,D352)</f>
        <v>#N/A</v>
      </c>
      <c r="E353" s="53" t="s">
        <v>17</v>
      </c>
      <c r="F353" s="254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5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5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5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5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5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5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5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5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5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5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5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5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5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5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5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5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6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5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5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5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5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5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5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5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5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7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86">
        <v>70</v>
      </c>
      <c r="B354" s="409" t="e">
        <f>INDEX(Data!AL:AL,MATCH("M"&amp;A354,Data!A:A,0))</f>
        <v>#N/A</v>
      </c>
      <c r="C354" s="412" t="e">
        <f>INDEX(Data!AJ:AJ,MATCH("M"&amp;A354,Data!A:A,0))</f>
        <v>#N/A</v>
      </c>
      <c r="D354" s="48" t="e">
        <f>IF(C354&lt;&gt;"",C354,#REF!)</f>
        <v>#N/A</v>
      </c>
      <c r="E354" s="49" t="s">
        <v>13</v>
      </c>
      <c r="F354" s="26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49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49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49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49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49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49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49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49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49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49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49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49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49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49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49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49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6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49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49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49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49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49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49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49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49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0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x14ac:dyDescent="0.25">
      <c r="A355" s="387"/>
      <c r="B355" s="410"/>
      <c r="C355" s="413"/>
      <c r="D355" s="50" t="e">
        <f>IF(C355&lt;&gt;"",C355,D354)</f>
        <v>#N/A</v>
      </c>
      <c r="E355" s="51" t="s">
        <v>14</v>
      </c>
      <c r="F355" s="253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1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1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1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1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1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1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1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1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1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1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1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1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1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1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1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1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6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1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1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1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1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1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1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1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1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2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87"/>
      <c r="B356" s="410"/>
      <c r="C356" s="413"/>
      <c r="D356" s="50" t="e">
        <f>IF(C356&lt;&gt;"",C356,D355)</f>
        <v>#N/A</v>
      </c>
      <c r="E356" s="51" t="s">
        <v>15</v>
      </c>
      <c r="F356" s="253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1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1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1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1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1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1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1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1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1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1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1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1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1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1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1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1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6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1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1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1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1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1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1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1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1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2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387"/>
      <c r="B357" s="410"/>
      <c r="C357" s="413"/>
      <c r="D357" s="50" t="e">
        <f>IF(C357&lt;&gt;"",C357,D356)</f>
        <v>#N/A</v>
      </c>
      <c r="E357" s="51" t="s">
        <v>16</v>
      </c>
      <c r="F357" s="253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1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1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1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1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1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1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1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1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1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1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1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1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1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1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1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1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6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1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1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1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1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1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1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1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1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2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88"/>
      <c r="B358" s="411"/>
      <c r="C358" s="414"/>
      <c r="D358" s="52" t="e">
        <f>IF(C358&lt;&gt;"",C358,D357)</f>
        <v>#N/A</v>
      </c>
      <c r="E358" s="53" t="s">
        <v>17</v>
      </c>
      <c r="F358" s="254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5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5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5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5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5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5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5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5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5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5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5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5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5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5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5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5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6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5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5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5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5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5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5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5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5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7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86">
        <v>71</v>
      </c>
      <c r="B359" s="409" t="e">
        <f>INDEX(Data!AL:AL,MATCH("M"&amp;A359,Data!A:A,0))</f>
        <v>#N/A</v>
      </c>
      <c r="C359" s="412" t="e">
        <f>INDEX(Data!AJ:AJ,MATCH("M"&amp;A359,Data!A:A,0))</f>
        <v>#N/A</v>
      </c>
      <c r="D359" s="48" t="e">
        <f>IF(C359&lt;&gt;"",C359,#REF!)</f>
        <v>#N/A</v>
      </c>
      <c r="E359" s="49" t="s">
        <v>13</v>
      </c>
      <c r="F359" s="26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49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49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49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49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49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49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49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49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49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49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49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49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49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49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49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49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6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49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49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49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49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49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49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49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49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0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x14ac:dyDescent="0.25">
      <c r="A360" s="387"/>
      <c r="B360" s="410"/>
      <c r="C360" s="413"/>
      <c r="D360" s="50" t="e">
        <f>IF(C360&lt;&gt;"",C360,D359)</f>
        <v>#N/A</v>
      </c>
      <c r="E360" s="51" t="s">
        <v>14</v>
      </c>
      <c r="F360" s="253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1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1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1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1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1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1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1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1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1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1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1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1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1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1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1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1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6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1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1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1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1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1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1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1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1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2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87"/>
      <c r="B361" s="410"/>
      <c r="C361" s="413"/>
      <c r="D361" s="50" t="e">
        <f>IF(C361&lt;&gt;"",C361,D360)</f>
        <v>#N/A</v>
      </c>
      <c r="E361" s="51" t="s">
        <v>15</v>
      </c>
      <c r="F361" s="253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1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1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1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1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1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1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1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1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1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1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1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1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1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1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1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1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6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1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1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1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1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1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1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1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1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2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387"/>
      <c r="B362" s="410"/>
      <c r="C362" s="413"/>
      <c r="D362" s="50" t="e">
        <f>IF(C362&lt;&gt;"",C362,D361)</f>
        <v>#N/A</v>
      </c>
      <c r="E362" s="51" t="s">
        <v>16</v>
      </c>
      <c r="F362" s="253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1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1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1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1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1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1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1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1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1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1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1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1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1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1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1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1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6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1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1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1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1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1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1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1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1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2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88"/>
      <c r="B363" s="411"/>
      <c r="C363" s="414"/>
      <c r="D363" s="52" t="e">
        <f>IF(C363&lt;&gt;"",C363,D362)</f>
        <v>#N/A</v>
      </c>
      <c r="E363" s="53" t="s">
        <v>17</v>
      </c>
      <c r="F363" s="254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5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5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5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5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5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5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5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5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5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5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5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5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5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5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5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5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6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5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5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5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5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5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5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5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5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7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86">
        <v>72</v>
      </c>
      <c r="B364" s="409" t="e">
        <f>INDEX(Data!AL:AL,MATCH("M"&amp;A364,Data!A:A,0))</f>
        <v>#N/A</v>
      </c>
      <c r="C364" s="412" t="e">
        <f>INDEX(Data!AJ:AJ,MATCH("M"&amp;A364,Data!A:A,0))</f>
        <v>#N/A</v>
      </c>
      <c r="D364" s="48" t="e">
        <f>IF(C364&lt;&gt;"",C364,#REF!)</f>
        <v>#N/A</v>
      </c>
      <c r="E364" s="49" t="s">
        <v>13</v>
      </c>
      <c r="F364" s="26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49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49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49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49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49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49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49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49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49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49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49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49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49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49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49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49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6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49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49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49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49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49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49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49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49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0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x14ac:dyDescent="0.25">
      <c r="A365" s="387"/>
      <c r="B365" s="410"/>
      <c r="C365" s="413"/>
      <c r="D365" s="50" t="e">
        <f>IF(C365&lt;&gt;"",C365,D364)</f>
        <v>#N/A</v>
      </c>
      <c r="E365" s="51" t="s">
        <v>14</v>
      </c>
      <c r="F365" s="253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1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1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1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1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1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1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1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1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1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1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1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1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1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1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1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1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6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1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1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1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1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1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1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1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1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2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87"/>
      <c r="B366" s="410"/>
      <c r="C366" s="413"/>
      <c r="D366" s="50" t="e">
        <f>IF(C366&lt;&gt;"",C366,D365)</f>
        <v>#N/A</v>
      </c>
      <c r="E366" s="51" t="s">
        <v>15</v>
      </c>
      <c r="F366" s="253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1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1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1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1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1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1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1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1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1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1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1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1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1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1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1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1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6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1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1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1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1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1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1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1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1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2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387"/>
      <c r="B367" s="410"/>
      <c r="C367" s="413"/>
      <c r="D367" s="50" t="e">
        <f>IF(C367&lt;&gt;"",C367,D366)</f>
        <v>#N/A</v>
      </c>
      <c r="E367" s="51" t="s">
        <v>16</v>
      </c>
      <c r="F367" s="253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1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1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1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1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1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1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1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1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1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1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1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1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1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1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1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1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6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1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1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1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1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1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1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1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1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2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88"/>
      <c r="B368" s="411"/>
      <c r="C368" s="414"/>
      <c r="D368" s="52" t="e">
        <f>IF(C368&lt;&gt;"",C368,D367)</f>
        <v>#N/A</v>
      </c>
      <c r="E368" s="53" t="s">
        <v>17</v>
      </c>
      <c r="F368" s="254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5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5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5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5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5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5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5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5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5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5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5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5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5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5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5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5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6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5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5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5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5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5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5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5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5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7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86">
        <v>73</v>
      </c>
      <c r="B369" s="409" t="e">
        <f>INDEX(Data!AL:AL,MATCH("M"&amp;A369,Data!A:A,0))</f>
        <v>#N/A</v>
      </c>
      <c r="C369" s="412" t="e">
        <f>INDEX(Data!AJ:AJ,MATCH("M"&amp;A369,Data!A:A,0))</f>
        <v>#N/A</v>
      </c>
      <c r="D369" s="48" t="e">
        <f>IF(C369&lt;&gt;"",C369,#REF!)</f>
        <v>#N/A</v>
      </c>
      <c r="E369" s="49" t="s">
        <v>13</v>
      </c>
      <c r="F369" s="26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49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49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49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49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49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49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49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49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49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49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49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49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49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49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49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49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6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49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49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49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49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49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49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49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49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0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x14ac:dyDescent="0.25">
      <c r="A370" s="387"/>
      <c r="B370" s="410"/>
      <c r="C370" s="413"/>
      <c r="D370" s="50" t="e">
        <f>IF(C370&lt;&gt;"",C370,D369)</f>
        <v>#N/A</v>
      </c>
      <c r="E370" s="51" t="s">
        <v>14</v>
      </c>
      <c r="F370" s="253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1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1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1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1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1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1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1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1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1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1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1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1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1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1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1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1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6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1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1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1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1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1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1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1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1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2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87"/>
      <c r="B371" s="410"/>
      <c r="C371" s="413"/>
      <c r="D371" s="50" t="e">
        <f>IF(C371&lt;&gt;"",C371,D370)</f>
        <v>#N/A</v>
      </c>
      <c r="E371" s="51" t="s">
        <v>15</v>
      </c>
      <c r="F371" s="253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1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1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1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1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1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1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1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1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1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1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1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1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1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1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1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1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6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1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1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1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1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1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1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1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1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2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387"/>
      <c r="B372" s="410"/>
      <c r="C372" s="413"/>
      <c r="D372" s="50" t="e">
        <f>IF(C372&lt;&gt;"",C372,D371)</f>
        <v>#N/A</v>
      </c>
      <c r="E372" s="51" t="s">
        <v>16</v>
      </c>
      <c r="F372" s="253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1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1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1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1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1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1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1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1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1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1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1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1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1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1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1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1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6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1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1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1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1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1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1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1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1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2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88"/>
      <c r="B373" s="411"/>
      <c r="C373" s="414"/>
      <c r="D373" s="52" t="e">
        <f>IF(C373&lt;&gt;"",C373,D372)</f>
        <v>#N/A</v>
      </c>
      <c r="E373" s="53" t="s">
        <v>17</v>
      </c>
      <c r="F373" s="254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5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5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5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5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5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5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5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5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5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5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5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5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5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5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5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5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6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5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5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5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5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5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5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5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5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7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86">
        <v>74</v>
      </c>
      <c r="B374" s="409" t="e">
        <f>INDEX(Data!AL:AL,MATCH("M"&amp;A374,Data!A:A,0))</f>
        <v>#N/A</v>
      </c>
      <c r="C374" s="412" t="e">
        <f>INDEX(Data!AJ:AJ,MATCH("M"&amp;A374,Data!A:A,0))</f>
        <v>#N/A</v>
      </c>
      <c r="D374" s="48" t="e">
        <f>IF(C374&lt;&gt;"",C374,#REF!)</f>
        <v>#N/A</v>
      </c>
      <c r="E374" s="49" t="s">
        <v>13</v>
      </c>
      <c r="F374" s="26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49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49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49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49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49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49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49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49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49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49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49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49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49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49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49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49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6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49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49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49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49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49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49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49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49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0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x14ac:dyDescent="0.25">
      <c r="A375" s="387"/>
      <c r="B375" s="410"/>
      <c r="C375" s="413"/>
      <c r="D375" s="50" t="e">
        <f>IF(C375&lt;&gt;"",C375,D374)</f>
        <v>#N/A</v>
      </c>
      <c r="E375" s="51" t="s">
        <v>14</v>
      </c>
      <c r="F375" s="253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1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1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1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1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1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1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1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1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1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1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1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1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1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1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1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1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6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1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1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1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1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1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1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1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1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2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87"/>
      <c r="B376" s="410"/>
      <c r="C376" s="413"/>
      <c r="D376" s="50" t="e">
        <f>IF(C376&lt;&gt;"",C376,D375)</f>
        <v>#N/A</v>
      </c>
      <c r="E376" s="51" t="s">
        <v>15</v>
      </c>
      <c r="F376" s="253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1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1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1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1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1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1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1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1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1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1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1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1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1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1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1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1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6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1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1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1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1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1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1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1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1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2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387"/>
      <c r="B377" s="410"/>
      <c r="C377" s="413"/>
      <c r="D377" s="50" t="e">
        <f>IF(C377&lt;&gt;"",C377,D376)</f>
        <v>#N/A</v>
      </c>
      <c r="E377" s="51" t="s">
        <v>16</v>
      </c>
      <c r="F377" s="253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1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1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1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1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1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1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1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1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1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1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1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1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1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1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1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1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6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1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1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1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1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1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1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1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1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2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88"/>
      <c r="B378" s="411"/>
      <c r="C378" s="414"/>
      <c r="D378" s="52" t="e">
        <f>IF(C378&lt;&gt;"",C378,D377)</f>
        <v>#N/A</v>
      </c>
      <c r="E378" s="53" t="s">
        <v>17</v>
      </c>
      <c r="F378" s="254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5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5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5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5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5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5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5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5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5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5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5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5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5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5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5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5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6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5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5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5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5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5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5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5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5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7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86">
        <v>75</v>
      </c>
      <c r="B379" s="409" t="e">
        <f>INDEX(Data!AL:AL,MATCH("M"&amp;A379,Data!A:A,0))</f>
        <v>#N/A</v>
      </c>
      <c r="C379" s="412" t="e">
        <f>INDEX(Data!AJ:AJ,MATCH("M"&amp;A379,Data!A:A,0))</f>
        <v>#N/A</v>
      </c>
      <c r="D379" s="48" t="e">
        <f>IF(C379&lt;&gt;"",C379,#REF!)</f>
        <v>#N/A</v>
      </c>
      <c r="E379" s="49" t="s">
        <v>13</v>
      </c>
      <c r="F379" s="26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49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49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49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49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49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49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49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49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49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49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49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49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49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49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49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49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6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49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49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49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49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49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49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49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49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0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x14ac:dyDescent="0.25">
      <c r="A380" s="387"/>
      <c r="B380" s="410"/>
      <c r="C380" s="413"/>
      <c r="D380" s="50" t="e">
        <f>IF(C380&lt;&gt;"",C380,D379)</f>
        <v>#N/A</v>
      </c>
      <c r="E380" s="51" t="s">
        <v>14</v>
      </c>
      <c r="F380" s="253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1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1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1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1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1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1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1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1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1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1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1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1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1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1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1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1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6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1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1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1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1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1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1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1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1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2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87"/>
      <c r="B381" s="410"/>
      <c r="C381" s="413"/>
      <c r="D381" s="50" t="e">
        <f>IF(C381&lt;&gt;"",C381,D380)</f>
        <v>#N/A</v>
      </c>
      <c r="E381" s="51" t="s">
        <v>15</v>
      </c>
      <c r="F381" s="253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1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1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1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1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1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1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1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1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1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1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1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1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1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1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1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1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6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1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1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1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1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1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1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1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1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2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387"/>
      <c r="B382" s="410"/>
      <c r="C382" s="413"/>
      <c r="D382" s="50" t="e">
        <f>IF(C382&lt;&gt;"",C382,D381)</f>
        <v>#N/A</v>
      </c>
      <c r="E382" s="51" t="s">
        <v>16</v>
      </c>
      <c r="F382" s="253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1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1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1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1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1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1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1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1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1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1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1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1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1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1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1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1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6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1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1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1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1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1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1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1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1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2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88"/>
      <c r="B383" s="411"/>
      <c r="C383" s="414"/>
      <c r="D383" s="52" t="e">
        <f>IF(C383&lt;&gt;"",C383,D382)</f>
        <v>#N/A</v>
      </c>
      <c r="E383" s="53" t="s">
        <v>17</v>
      </c>
      <c r="F383" s="254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5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5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5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5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5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5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5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5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5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5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5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5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5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5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5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5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6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5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5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5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5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5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5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5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5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7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86">
        <v>76</v>
      </c>
      <c r="B384" s="409" t="e">
        <f>INDEX(Data!AL:AL,MATCH("M"&amp;A384,Data!A:A,0))</f>
        <v>#N/A</v>
      </c>
      <c r="C384" s="412" t="e">
        <f>INDEX(Data!AJ:AJ,MATCH("M"&amp;A384,Data!A:A,0))</f>
        <v>#N/A</v>
      </c>
      <c r="D384" s="48" t="e">
        <f>IF(C384&lt;&gt;"",C384,#REF!)</f>
        <v>#N/A</v>
      </c>
      <c r="E384" s="49" t="s">
        <v>13</v>
      </c>
      <c r="F384" s="26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49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49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49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49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49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49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49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49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49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49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49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49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49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49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49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49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6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49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49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49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49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49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49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49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49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0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x14ac:dyDescent="0.25">
      <c r="A385" s="387"/>
      <c r="B385" s="410"/>
      <c r="C385" s="413"/>
      <c r="D385" s="50" t="e">
        <f>IF(C385&lt;&gt;"",C385,D384)</f>
        <v>#N/A</v>
      </c>
      <c r="E385" s="51" t="s">
        <v>14</v>
      </c>
      <c r="F385" s="253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1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1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1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1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1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1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1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1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1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1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1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1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1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1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1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1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6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1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1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1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1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1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1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1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1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2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87"/>
      <c r="B386" s="410"/>
      <c r="C386" s="413"/>
      <c r="D386" s="50" t="e">
        <f>IF(C386&lt;&gt;"",C386,D385)</f>
        <v>#N/A</v>
      </c>
      <c r="E386" s="51" t="s">
        <v>15</v>
      </c>
      <c r="F386" s="253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1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1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1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1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1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1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1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1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1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1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1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1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1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1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1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1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6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1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1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1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1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1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1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1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1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2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387"/>
      <c r="B387" s="410"/>
      <c r="C387" s="413"/>
      <c r="D387" s="50" t="e">
        <f>IF(C387&lt;&gt;"",C387,D386)</f>
        <v>#N/A</v>
      </c>
      <c r="E387" s="51" t="s">
        <v>16</v>
      </c>
      <c r="F387" s="253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1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1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1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1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1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1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1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1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1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1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1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1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1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1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1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1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6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1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1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1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1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1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1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1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1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2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88"/>
      <c r="B388" s="411"/>
      <c r="C388" s="414"/>
      <c r="D388" s="52" t="e">
        <f>IF(C388&lt;&gt;"",C388,D387)</f>
        <v>#N/A</v>
      </c>
      <c r="E388" s="53" t="s">
        <v>17</v>
      </c>
      <c r="F388" s="254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5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5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5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5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5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5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5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5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5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5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5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5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5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5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5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5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6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5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5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5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5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5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5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5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5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7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86">
        <v>77</v>
      </c>
      <c r="B389" s="409" t="e">
        <f>INDEX(Data!AL:AL,MATCH("M"&amp;A389,Data!A:A,0))</f>
        <v>#N/A</v>
      </c>
      <c r="C389" s="412" t="e">
        <f>INDEX(Data!AJ:AJ,MATCH("M"&amp;A389,Data!A:A,0))</f>
        <v>#N/A</v>
      </c>
      <c r="D389" s="48" t="e">
        <f>IF(C389&lt;&gt;"",C389,#REF!)</f>
        <v>#N/A</v>
      </c>
      <c r="E389" s="49" t="s">
        <v>13</v>
      </c>
      <c r="F389" s="26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49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49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49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49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49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49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49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49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49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49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49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49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49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49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49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49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6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49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49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49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49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49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49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49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49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0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x14ac:dyDescent="0.25">
      <c r="A390" s="387"/>
      <c r="B390" s="410"/>
      <c r="C390" s="413"/>
      <c r="D390" s="50" t="e">
        <f>IF(C390&lt;&gt;"",C390,D389)</f>
        <v>#N/A</v>
      </c>
      <c r="E390" s="51" t="s">
        <v>14</v>
      </c>
      <c r="F390" s="253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1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1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1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1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1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1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1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1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1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1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1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1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1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1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1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1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6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1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1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1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1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1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1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1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1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2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87"/>
      <c r="B391" s="410"/>
      <c r="C391" s="413"/>
      <c r="D391" s="50" t="e">
        <f>IF(C391&lt;&gt;"",C391,D390)</f>
        <v>#N/A</v>
      </c>
      <c r="E391" s="51" t="s">
        <v>15</v>
      </c>
      <c r="F391" s="253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1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1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1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1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1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1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1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1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1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1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1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1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1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1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1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1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6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1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1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1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1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1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1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1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1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2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387"/>
      <c r="B392" s="410"/>
      <c r="C392" s="413"/>
      <c r="D392" s="50" t="e">
        <f>IF(C392&lt;&gt;"",C392,D391)</f>
        <v>#N/A</v>
      </c>
      <c r="E392" s="51" t="s">
        <v>16</v>
      </c>
      <c r="F392" s="253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1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1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1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1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1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1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1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1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1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1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1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1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1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1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1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1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6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1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1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1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1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1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1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1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1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2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88"/>
      <c r="B393" s="411"/>
      <c r="C393" s="414"/>
      <c r="D393" s="52" t="e">
        <f>IF(C393&lt;&gt;"",C393,D392)</f>
        <v>#N/A</v>
      </c>
      <c r="E393" s="53" t="s">
        <v>17</v>
      </c>
      <c r="F393" s="254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5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5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5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5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5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5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5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5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5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5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5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5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5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5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5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5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6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5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5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5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5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5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5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5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5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7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86">
        <v>78</v>
      </c>
      <c r="B394" s="409" t="e">
        <f>INDEX(Data!AL:AL,MATCH("M"&amp;A394,Data!A:A,0))</f>
        <v>#N/A</v>
      </c>
      <c r="C394" s="412" t="e">
        <f>INDEX(Data!AJ:AJ,MATCH("M"&amp;A394,Data!A:A,0))</f>
        <v>#N/A</v>
      </c>
      <c r="D394" s="48" t="e">
        <f>IF(C394&lt;&gt;"",C394,#REF!)</f>
        <v>#N/A</v>
      </c>
      <c r="E394" s="49" t="s">
        <v>13</v>
      </c>
      <c r="F394" s="26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49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49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49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49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49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49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49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49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49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49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49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49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49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49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49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49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6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49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49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49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49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49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49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49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49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0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x14ac:dyDescent="0.25">
      <c r="A395" s="387"/>
      <c r="B395" s="410"/>
      <c r="C395" s="413"/>
      <c r="D395" s="50" t="e">
        <f>IF(C395&lt;&gt;"",C395,D394)</f>
        <v>#N/A</v>
      </c>
      <c r="E395" s="51" t="s">
        <v>14</v>
      </c>
      <c r="F395" s="253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1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1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1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1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1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1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1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1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1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1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1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1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1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1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1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1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6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1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1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1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1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1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1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1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1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2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87"/>
      <c r="B396" s="410"/>
      <c r="C396" s="413"/>
      <c r="D396" s="50" t="e">
        <f>IF(C396&lt;&gt;"",C396,D395)</f>
        <v>#N/A</v>
      </c>
      <c r="E396" s="51" t="s">
        <v>15</v>
      </c>
      <c r="F396" s="253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1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1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1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1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1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1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1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1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1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1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1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1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1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1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1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1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6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1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1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1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1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1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1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1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1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2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387"/>
      <c r="B397" s="410"/>
      <c r="C397" s="413"/>
      <c r="D397" s="50" t="e">
        <f>IF(C397&lt;&gt;"",C397,D396)</f>
        <v>#N/A</v>
      </c>
      <c r="E397" s="51" t="s">
        <v>16</v>
      </c>
      <c r="F397" s="253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1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1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1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1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1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1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1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1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1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1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1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1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1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1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1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1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6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1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1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1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1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1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1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1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1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2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88"/>
      <c r="B398" s="411"/>
      <c r="C398" s="414"/>
      <c r="D398" s="52" t="e">
        <f>IF(C398&lt;&gt;"",C398,D397)</f>
        <v>#N/A</v>
      </c>
      <c r="E398" s="53" t="s">
        <v>17</v>
      </c>
      <c r="F398" s="254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5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5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5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5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5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5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5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5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5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5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5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5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5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5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5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5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6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5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5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5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5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5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5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5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5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7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86">
        <v>79</v>
      </c>
      <c r="B399" s="409" t="e">
        <f>INDEX(Data!AL:AL,MATCH("M"&amp;A399,Data!A:A,0))</f>
        <v>#N/A</v>
      </c>
      <c r="C399" s="412" t="e">
        <f>INDEX(Data!AJ:AJ,MATCH("M"&amp;A399,Data!A:A,0))</f>
        <v>#N/A</v>
      </c>
      <c r="D399" s="48" t="e">
        <f>IF(C399&lt;&gt;"",C399,#REF!)</f>
        <v>#N/A</v>
      </c>
      <c r="E399" s="49" t="s">
        <v>13</v>
      </c>
      <c r="F399" s="26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49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49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49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49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49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49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49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49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49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49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49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49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49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49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49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49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6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49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49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49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49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49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49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49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49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0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x14ac:dyDescent="0.25">
      <c r="A400" s="387"/>
      <c r="B400" s="410"/>
      <c r="C400" s="413"/>
      <c r="D400" s="50" t="e">
        <f>IF(C400&lt;&gt;"",C400,D399)</f>
        <v>#N/A</v>
      </c>
      <c r="E400" s="51" t="s">
        <v>14</v>
      </c>
      <c r="F400" s="253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1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1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1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1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1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1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1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1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1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1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1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1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1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1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1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1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6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1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1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1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1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1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1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1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1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2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87"/>
      <c r="B401" s="410"/>
      <c r="C401" s="413"/>
      <c r="D401" s="50" t="e">
        <f>IF(C401&lt;&gt;"",C401,D400)</f>
        <v>#N/A</v>
      </c>
      <c r="E401" s="51" t="s">
        <v>15</v>
      </c>
      <c r="F401" s="253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1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1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1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1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1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1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1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1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1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1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1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1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1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1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1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1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6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1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1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1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1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1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1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1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1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2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387"/>
      <c r="B402" s="410"/>
      <c r="C402" s="413"/>
      <c r="D402" s="50" t="e">
        <f>IF(C402&lt;&gt;"",C402,D401)</f>
        <v>#N/A</v>
      </c>
      <c r="E402" s="51" t="s">
        <v>16</v>
      </c>
      <c r="F402" s="253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1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1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1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1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1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1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1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1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1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1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1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1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1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1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1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1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6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1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1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1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1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1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1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1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1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2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88"/>
      <c r="B403" s="411"/>
      <c r="C403" s="414"/>
      <c r="D403" s="52" t="e">
        <f>IF(C403&lt;&gt;"",C403,D402)</f>
        <v>#N/A</v>
      </c>
      <c r="E403" s="53" t="s">
        <v>17</v>
      </c>
      <c r="F403" s="254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5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5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5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5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5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5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5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5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5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5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5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5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5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5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5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5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6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5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5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5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5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5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5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5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5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7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86">
        <v>80</v>
      </c>
      <c r="B404" s="409" t="e">
        <f>INDEX(Data!AL:AL,MATCH("M"&amp;A404,Data!A:A,0))</f>
        <v>#N/A</v>
      </c>
      <c r="C404" s="412" t="e">
        <f>INDEX(Data!AJ:AJ,MATCH("M"&amp;A404,Data!A:A,0))</f>
        <v>#N/A</v>
      </c>
      <c r="D404" s="48" t="e">
        <f>IF(C404&lt;&gt;"",C404,#REF!)</f>
        <v>#N/A</v>
      </c>
      <c r="E404" s="49" t="s">
        <v>13</v>
      </c>
      <c r="F404" s="26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49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49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49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49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49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49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49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49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49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49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49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49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49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49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49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49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6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49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49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49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49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49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49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49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49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0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x14ac:dyDescent="0.25">
      <c r="A405" s="387"/>
      <c r="B405" s="410"/>
      <c r="C405" s="413"/>
      <c r="D405" s="50" t="e">
        <f>IF(C405&lt;&gt;"",C405,D404)</f>
        <v>#N/A</v>
      </c>
      <c r="E405" s="51" t="s">
        <v>14</v>
      </c>
      <c r="F405" s="253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1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1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1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1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1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1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1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1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1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1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1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1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1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1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1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1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6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1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1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1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1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1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1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1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1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2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87"/>
      <c r="B406" s="410"/>
      <c r="C406" s="413"/>
      <c r="D406" s="50" t="e">
        <f>IF(C406&lt;&gt;"",C406,D405)</f>
        <v>#N/A</v>
      </c>
      <c r="E406" s="51" t="s">
        <v>15</v>
      </c>
      <c r="F406" s="253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1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1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1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1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1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1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1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1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1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1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1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1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1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1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1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1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6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1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1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1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1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1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1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1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1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2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387"/>
      <c r="B407" s="410"/>
      <c r="C407" s="413"/>
      <c r="D407" s="50" t="e">
        <f>IF(C407&lt;&gt;"",C407,D406)</f>
        <v>#N/A</v>
      </c>
      <c r="E407" s="51" t="s">
        <v>16</v>
      </c>
      <c r="F407" s="253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1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1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1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1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1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1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1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1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1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1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1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1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1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1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1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1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6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1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1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1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1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1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1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1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1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2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88"/>
      <c r="B408" s="411"/>
      <c r="C408" s="414"/>
      <c r="D408" s="52" t="e">
        <f>IF(C408&lt;&gt;"",C408,D407)</f>
        <v>#N/A</v>
      </c>
      <c r="E408" s="53" t="s">
        <v>17</v>
      </c>
      <c r="F408" s="254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5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5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5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5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5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5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5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5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5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5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5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5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5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5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5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5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6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5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5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5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5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5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5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5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5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7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customHeight="1" x14ac:dyDescent="0.25">
      <c r="A409" s="386" t="s">
        <v>21</v>
      </c>
      <c r="B409" s="409" t="str">
        <f>INDEX(Data!AL:AL,MATCH("M"&amp;A409,Data!A:A,0))</f>
        <v>NF</v>
      </c>
      <c r="C409" s="412" t="str">
        <f>INDEX(Data!AJ:AJ,MATCH("M"&amp;A409,Data!A:A,0))</f>
        <v>Peter Janda</v>
      </c>
      <c r="D409" s="48" t="str">
        <f>IF(C409&lt;&gt;"",C409,#REF!)</f>
        <v>Peter Janda</v>
      </c>
      <c r="E409" s="49" t="s">
        <v>13</v>
      </c>
      <c r="F409" s="261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>5</v>
      </c>
      <c r="G409" s="259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>4</v>
      </c>
      <c r="H409" s="262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>5</v>
      </c>
      <c r="I409" s="246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>3</v>
      </c>
      <c r="J409" s="259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>4</v>
      </c>
      <c r="K409" s="246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>3</v>
      </c>
      <c r="L409" s="259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>4</v>
      </c>
      <c r="M409" s="262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>5</v>
      </c>
      <c r="N409" s="259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>4</v>
      </c>
      <c r="O409" s="259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>4</v>
      </c>
      <c r="P409" s="259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>4</v>
      </c>
      <c r="Q409" s="246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>3</v>
      </c>
      <c r="R409" s="246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>3</v>
      </c>
      <c r="S409" s="259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>4</v>
      </c>
      <c r="T409" s="259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>4</v>
      </c>
      <c r="U409" s="249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49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68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49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49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49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49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49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49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49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49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0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59</v>
      </c>
      <c r="AH409" s="207">
        <f ca="1">AG409</f>
        <v>59</v>
      </c>
    </row>
    <row r="410" spans="1:34" ht="15" customHeight="1" x14ac:dyDescent="0.25">
      <c r="A410" s="387"/>
      <c r="B410" s="410"/>
      <c r="C410" s="413"/>
      <c r="D410" s="50" t="str">
        <f>IF(C410&lt;&gt;"",C410,D409)</f>
        <v>Peter Janda</v>
      </c>
      <c r="E410" s="51" t="s">
        <v>14</v>
      </c>
      <c r="F410" s="253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1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1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1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1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1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1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1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1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1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1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1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1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1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1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1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1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6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1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1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1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1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1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1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1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1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2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0</v>
      </c>
      <c r="AH410" s="208">
        <f ca="1">SUM(AG409:AG410)</f>
        <v>59</v>
      </c>
    </row>
    <row r="411" spans="1:34" ht="15" hidden="1" customHeight="1" x14ac:dyDescent="0.25">
      <c r="A411" s="387"/>
      <c r="B411" s="410"/>
      <c r="C411" s="413"/>
      <c r="D411" s="50" t="str">
        <f>IF(C411&lt;&gt;"",C411,D410)</f>
        <v>Peter Janda</v>
      </c>
      <c r="E411" s="51" t="s">
        <v>15</v>
      </c>
      <c r="F411" s="253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1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1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1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1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1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1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1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1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1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1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1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1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1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1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1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1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6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1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1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1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1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1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1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1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1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2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59</v>
      </c>
    </row>
    <row r="412" spans="1:34" ht="15.75" hidden="1" customHeight="1" x14ac:dyDescent="0.25">
      <c r="A412" s="387"/>
      <c r="B412" s="410"/>
      <c r="C412" s="413"/>
      <c r="D412" s="50" t="str">
        <f>IF(C412&lt;&gt;"",C412,D411)</f>
        <v>Peter Janda</v>
      </c>
      <c r="E412" s="51" t="s">
        <v>16</v>
      </c>
      <c r="F412" s="253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1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1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1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1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1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1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1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1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1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1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1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1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1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1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1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1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6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1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1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1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1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1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1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1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1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2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59</v>
      </c>
    </row>
    <row r="413" spans="1:34" ht="15.75" customHeight="1" thickBot="1" x14ac:dyDescent="0.3">
      <c r="A413" s="388"/>
      <c r="B413" s="411"/>
      <c r="C413" s="414"/>
      <c r="D413" s="52" t="str">
        <f>IF(C413&lt;&gt;"",C413,D412)</f>
        <v>Peter Janda</v>
      </c>
      <c r="E413" s="53" t="s">
        <v>17</v>
      </c>
      <c r="F413" s="254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5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5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5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5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5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5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5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5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5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5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5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5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5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5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5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5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6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5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5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5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5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5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5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5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5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7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59</v>
      </c>
    </row>
    <row r="414" spans="1:34" ht="15" customHeight="1" x14ac:dyDescent="0.25">
      <c r="A414" s="386" t="s">
        <v>22</v>
      </c>
      <c r="B414" s="409" t="str">
        <f>INDEX(Data!AL:AL,MATCH("M"&amp;A414,Data!A:A,0))</f>
        <v>NF</v>
      </c>
      <c r="C414" s="412" t="str">
        <f>INDEX(Data!AJ:AJ,MATCH("M"&amp;A414,Data!A:A,0))</f>
        <v>Sebastian Sattler</v>
      </c>
      <c r="D414" s="48" t="str">
        <f>IF(C414&lt;&gt;"",C414,#REF!)</f>
        <v>Sebastian Sattler</v>
      </c>
      <c r="E414" s="49" t="s">
        <v>13</v>
      </c>
      <c r="F414" s="261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>5</v>
      </c>
      <c r="G414" s="246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>3</v>
      </c>
      <c r="H414" s="262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>5</v>
      </c>
      <c r="I414" s="259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>4</v>
      </c>
      <c r="J414" s="246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>3</v>
      </c>
      <c r="K414" s="259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>4</v>
      </c>
      <c r="L414" s="246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>3</v>
      </c>
      <c r="M414" s="259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>4</v>
      </c>
      <c r="N414" s="246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>3</v>
      </c>
      <c r="O414" s="259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>4</v>
      </c>
      <c r="P414" s="246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>3</v>
      </c>
      <c r="Q414" s="259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>4</v>
      </c>
      <c r="R414" s="259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>4</v>
      </c>
      <c r="S414" s="262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>5</v>
      </c>
      <c r="T414" s="259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>4</v>
      </c>
      <c r="U414" s="249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49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68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49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49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49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49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49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49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49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49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0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58</v>
      </c>
      <c r="AH414" s="207">
        <f ca="1">AG414</f>
        <v>58</v>
      </c>
    </row>
    <row r="415" spans="1:34" ht="15" customHeight="1" x14ac:dyDescent="0.25">
      <c r="A415" s="387"/>
      <c r="B415" s="410"/>
      <c r="C415" s="413"/>
      <c r="D415" s="50" t="str">
        <f>IF(C415&lt;&gt;"",C415,D414)</f>
        <v>Sebastian Sattler</v>
      </c>
      <c r="E415" s="51" t="s">
        <v>14</v>
      </c>
      <c r="F415" s="253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1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1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1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1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1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1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1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1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1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1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1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1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1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1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1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1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6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1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1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1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1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1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1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1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1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2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58</v>
      </c>
    </row>
    <row r="416" spans="1:34" ht="15" hidden="1" customHeight="1" x14ac:dyDescent="0.25">
      <c r="A416" s="387"/>
      <c r="B416" s="410"/>
      <c r="C416" s="413"/>
      <c r="D416" s="50" t="str">
        <f>IF(C416&lt;&gt;"",C416,D415)</f>
        <v>Sebastian Sattler</v>
      </c>
      <c r="E416" s="51" t="s">
        <v>15</v>
      </c>
      <c r="F416" s="253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1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1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1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1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1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1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1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1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1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1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1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1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1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1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1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1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6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1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1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1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1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1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1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1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1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2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58</v>
      </c>
    </row>
    <row r="417" spans="1:34" ht="15.75" hidden="1" customHeight="1" x14ac:dyDescent="0.25">
      <c r="A417" s="387"/>
      <c r="B417" s="410"/>
      <c r="C417" s="413"/>
      <c r="D417" s="50" t="str">
        <f>IF(C417&lt;&gt;"",C417,D416)</f>
        <v>Sebastian Sattler</v>
      </c>
      <c r="E417" s="51" t="s">
        <v>16</v>
      </c>
      <c r="F417" s="253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1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1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1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1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1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1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1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1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1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1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1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1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1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1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1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1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6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1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1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1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1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1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1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1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1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2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58</v>
      </c>
    </row>
    <row r="418" spans="1:34" ht="15.75" customHeight="1" thickBot="1" x14ac:dyDescent="0.3">
      <c r="A418" s="388"/>
      <c r="B418" s="411"/>
      <c r="C418" s="414"/>
      <c r="D418" s="52" t="str">
        <f>IF(C418&lt;&gt;"",C418,D417)</f>
        <v>Sebastian Sattler</v>
      </c>
      <c r="E418" s="53" t="s">
        <v>17</v>
      </c>
      <c r="F418" s="254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5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5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5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5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5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5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5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5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5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5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5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5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5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5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5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5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6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5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5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5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5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5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5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5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5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7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58</v>
      </c>
    </row>
    <row r="419" spans="1:34" ht="15" customHeight="1" x14ac:dyDescent="0.25">
      <c r="A419" s="386" t="s">
        <v>23</v>
      </c>
      <c r="B419" s="409" t="str">
        <f>INDEX(Data!AL:AL,MATCH("M"&amp;A419,Data!A:A,0))</f>
        <v>NF</v>
      </c>
      <c r="C419" s="412" t="str">
        <f>INDEX(Data!AJ:AJ,MATCH("M"&amp;A419,Data!A:A,0))</f>
        <v>Alexander Datzinger</v>
      </c>
      <c r="D419" s="48" t="str">
        <f>IF(C419&lt;&gt;"",C419,#REF!)</f>
        <v>Alexander Datzinger</v>
      </c>
      <c r="E419" s="49" t="s">
        <v>13</v>
      </c>
      <c r="F419" s="261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>5</v>
      </c>
      <c r="G419" s="246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>3</v>
      </c>
      <c r="H419" s="262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>5</v>
      </c>
      <c r="I419" s="262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>5</v>
      </c>
      <c r="J419" s="259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>4</v>
      </c>
      <c r="K419" s="259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>4</v>
      </c>
      <c r="L419" s="246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>3</v>
      </c>
      <c r="M419" s="246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>3</v>
      </c>
      <c r="N419" s="262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>5</v>
      </c>
      <c r="O419" s="262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>5</v>
      </c>
      <c r="P419" s="259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>4</v>
      </c>
      <c r="Q419" s="259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>4</v>
      </c>
      <c r="R419" s="262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>5</v>
      </c>
      <c r="S419" s="262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>5</v>
      </c>
      <c r="T419" s="262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>5</v>
      </c>
      <c r="U419" s="249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49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68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49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49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49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49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49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49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49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49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0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65</v>
      </c>
      <c r="AH419" s="207">
        <f ca="1">AG419</f>
        <v>65</v>
      </c>
    </row>
    <row r="420" spans="1:34" ht="15" customHeight="1" x14ac:dyDescent="0.25">
      <c r="A420" s="387"/>
      <c r="B420" s="410"/>
      <c r="C420" s="413"/>
      <c r="D420" s="50" t="str">
        <f>IF(C420&lt;&gt;"",C420,D419)</f>
        <v>Alexander Datzinger</v>
      </c>
      <c r="E420" s="51" t="s">
        <v>14</v>
      </c>
      <c r="F420" s="253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1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1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1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1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1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1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1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1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1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1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1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1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1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1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1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1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6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1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1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1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1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1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1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1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1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2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65</v>
      </c>
    </row>
    <row r="421" spans="1:34" ht="15" hidden="1" customHeight="1" x14ac:dyDescent="0.25">
      <c r="A421" s="387"/>
      <c r="B421" s="410"/>
      <c r="C421" s="413"/>
      <c r="D421" s="50" t="str">
        <f>IF(C421&lt;&gt;"",C421,D420)</f>
        <v>Alexander Datzinger</v>
      </c>
      <c r="E421" s="51" t="s">
        <v>15</v>
      </c>
      <c r="F421" s="253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1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1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1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1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1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1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1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1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1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1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1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1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1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1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1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1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6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1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1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1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1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1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1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1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1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2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65</v>
      </c>
    </row>
    <row r="422" spans="1:34" ht="15.75" hidden="1" customHeight="1" x14ac:dyDescent="0.25">
      <c r="A422" s="387"/>
      <c r="B422" s="410"/>
      <c r="C422" s="413"/>
      <c r="D422" s="50" t="str">
        <f>IF(C422&lt;&gt;"",C422,D421)</f>
        <v>Alexander Datzinger</v>
      </c>
      <c r="E422" s="51" t="s">
        <v>16</v>
      </c>
      <c r="F422" s="253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1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1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1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1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1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1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1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1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1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1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1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1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1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1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1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1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6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1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1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1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1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1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1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1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1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2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65</v>
      </c>
    </row>
    <row r="423" spans="1:34" ht="15.75" customHeight="1" thickBot="1" x14ac:dyDescent="0.3">
      <c r="A423" s="388"/>
      <c r="B423" s="411"/>
      <c r="C423" s="414"/>
      <c r="D423" s="52" t="str">
        <f>IF(C423&lt;&gt;"",C423,D422)</f>
        <v>Alexander Datzinger</v>
      </c>
      <c r="E423" s="53" t="s">
        <v>17</v>
      </c>
      <c r="F423" s="254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5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5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5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5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5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5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5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5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5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5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5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5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5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5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5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5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6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5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5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5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5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5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5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5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5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7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65</v>
      </c>
    </row>
    <row r="424" spans="1:34" ht="15" hidden="1" customHeight="1" x14ac:dyDescent="0.25">
      <c r="A424" s="386" t="s">
        <v>24</v>
      </c>
      <c r="B424" s="409" t="e">
        <f>INDEX(Data!AL:AL,MATCH("M"&amp;A424,Data!A:A,0))</f>
        <v>#N/A</v>
      </c>
      <c r="C424" s="412" t="e">
        <f>INDEX(Data!AJ:AJ,MATCH("M"&amp;A424,Data!A:A,0))</f>
        <v>#N/A</v>
      </c>
      <c r="D424" s="48" t="e">
        <f>IF(C424&lt;&gt;"",C424,#REF!)</f>
        <v>#N/A</v>
      </c>
      <c r="E424" s="49" t="s">
        <v>13</v>
      </c>
      <c r="F424" s="26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49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49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49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49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49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49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49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49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49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49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49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49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49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49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49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49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6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49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49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49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49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49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49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49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49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0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x14ac:dyDescent="0.25">
      <c r="A425" s="387"/>
      <c r="B425" s="410"/>
      <c r="C425" s="413"/>
      <c r="D425" s="50" t="e">
        <f>IF(C425&lt;&gt;"",C425,D424)</f>
        <v>#N/A</v>
      </c>
      <c r="E425" s="51" t="s">
        <v>14</v>
      </c>
      <c r="F425" s="253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1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1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1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1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1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1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1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1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1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1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1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1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1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1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1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1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6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1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1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1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1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1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1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1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1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2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87"/>
      <c r="B426" s="410"/>
      <c r="C426" s="413"/>
      <c r="D426" s="50" t="e">
        <f>IF(C426&lt;&gt;"",C426,D425)</f>
        <v>#N/A</v>
      </c>
      <c r="E426" s="51" t="s">
        <v>15</v>
      </c>
      <c r="F426" s="253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1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1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1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1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1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1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1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1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1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1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1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1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1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1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1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1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6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1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1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1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1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1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1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1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1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2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387"/>
      <c r="B427" s="410"/>
      <c r="C427" s="413"/>
      <c r="D427" s="50" t="e">
        <f>IF(C427&lt;&gt;"",C427,D426)</f>
        <v>#N/A</v>
      </c>
      <c r="E427" s="51" t="s">
        <v>16</v>
      </c>
      <c r="F427" s="253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1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1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1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1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1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1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1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1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1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1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1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1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1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1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1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1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6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1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1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1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1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1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1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1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1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2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88"/>
      <c r="B428" s="411"/>
      <c r="C428" s="414"/>
      <c r="D428" s="52" t="e">
        <f>IF(C428&lt;&gt;"",C428,D427)</f>
        <v>#N/A</v>
      </c>
      <c r="E428" s="53" t="s">
        <v>17</v>
      </c>
      <c r="F428" s="254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5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5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5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5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5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5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5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5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5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5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5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5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5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5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5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5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6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5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5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5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5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5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5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5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5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7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86" t="s">
        <v>25</v>
      </c>
      <c r="B429" s="409" t="e">
        <f>INDEX(Data!AL:AL,MATCH("M"&amp;A429,Data!A:A,0))</f>
        <v>#N/A</v>
      </c>
      <c r="C429" s="412" t="e">
        <f>INDEX(Data!AJ:AJ,MATCH("M"&amp;A429,Data!A:A,0))</f>
        <v>#N/A</v>
      </c>
      <c r="D429" s="48" t="e">
        <f>IF(C429&lt;&gt;"",C429,D8)</f>
        <v>#N/A</v>
      </c>
      <c r="E429" s="49" t="s">
        <v>13</v>
      </c>
      <c r="F429" s="26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49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49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49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49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49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49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49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49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49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49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49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49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49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49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49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49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6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49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49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49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49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49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49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49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49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0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x14ac:dyDescent="0.25">
      <c r="A430" s="387"/>
      <c r="B430" s="410"/>
      <c r="C430" s="413"/>
      <c r="D430" s="50" t="e">
        <f>IF(C430&lt;&gt;"",C430,D429)</f>
        <v>#N/A</v>
      </c>
      <c r="E430" s="51" t="s">
        <v>14</v>
      </c>
      <c r="F430" s="253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1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1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1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1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1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1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1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1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1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1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1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1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1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1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1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1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6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1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1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1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1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1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1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1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1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2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87"/>
      <c r="B431" s="410"/>
      <c r="C431" s="413"/>
      <c r="D431" s="50" t="e">
        <f>IF(C431&lt;&gt;"",C431,D430)</f>
        <v>#N/A</v>
      </c>
      <c r="E431" s="51" t="s">
        <v>15</v>
      </c>
      <c r="F431" s="253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1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1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1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1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1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1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1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1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1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1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1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1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1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1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1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1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6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1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1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1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1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1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1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1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1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2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387"/>
      <c r="B432" s="410"/>
      <c r="C432" s="413"/>
      <c r="D432" s="50" t="e">
        <f>IF(C432&lt;&gt;"",C432,D431)</f>
        <v>#N/A</v>
      </c>
      <c r="E432" s="51" t="s">
        <v>16</v>
      </c>
      <c r="F432" s="253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1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1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1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1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1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1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1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1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1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1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1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1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1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1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1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1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6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1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1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1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1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1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1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1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1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2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88"/>
      <c r="B433" s="411"/>
      <c r="C433" s="414"/>
      <c r="D433" s="52" t="e">
        <f>IF(C433&lt;&gt;"",C433,D432)</f>
        <v>#N/A</v>
      </c>
      <c r="E433" s="53" t="s">
        <v>17</v>
      </c>
      <c r="F433" s="254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5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5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5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5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5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5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5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5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5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5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5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5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5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5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5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5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6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5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5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5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5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5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5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5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5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7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86" t="s">
        <v>26</v>
      </c>
      <c r="B434" s="409" t="e">
        <f>INDEX(Data!AL:AL,MATCH("M"&amp;A434,Data!A:A,0))</f>
        <v>#N/A</v>
      </c>
      <c r="C434" s="412" t="e">
        <f>INDEX(Data!AJ:AJ,MATCH("M"&amp;A434,Data!A:A,0))</f>
        <v>#N/A</v>
      </c>
      <c r="D434" s="48" t="e">
        <f>IF(C434&lt;&gt;"",C434,D8)</f>
        <v>#N/A</v>
      </c>
      <c r="E434" s="49" t="s">
        <v>13</v>
      </c>
      <c r="F434" s="26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49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49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49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49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49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49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49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49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49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49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49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49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49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49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49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49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6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49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49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49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49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49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49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49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49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0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x14ac:dyDescent="0.25">
      <c r="A435" s="387"/>
      <c r="B435" s="410"/>
      <c r="C435" s="413"/>
      <c r="D435" s="50" t="e">
        <f>IF(C435&lt;&gt;"",C435,D434)</f>
        <v>#N/A</v>
      </c>
      <c r="E435" s="51" t="s">
        <v>14</v>
      </c>
      <c r="F435" s="253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1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1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1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1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1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1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1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1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1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1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1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1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1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1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1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1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6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1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1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1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1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1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1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1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1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2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87"/>
      <c r="B436" s="410"/>
      <c r="C436" s="413"/>
      <c r="D436" s="50" t="e">
        <f>IF(C436&lt;&gt;"",C436,D435)</f>
        <v>#N/A</v>
      </c>
      <c r="E436" s="51" t="s">
        <v>15</v>
      </c>
      <c r="F436" s="253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1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1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1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1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1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1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1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1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1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1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1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1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1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1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1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1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6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1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1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1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1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1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1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1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1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2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387"/>
      <c r="B437" s="410"/>
      <c r="C437" s="413"/>
      <c r="D437" s="50" t="e">
        <f>IF(C437&lt;&gt;"",C437,D436)</f>
        <v>#N/A</v>
      </c>
      <c r="E437" s="51" t="s">
        <v>16</v>
      </c>
      <c r="F437" s="253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1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1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1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1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1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1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1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1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1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1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1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1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1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1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1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1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6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1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1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1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1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1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1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1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1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2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88"/>
      <c r="B438" s="411"/>
      <c r="C438" s="414"/>
      <c r="D438" s="52" t="e">
        <f>IF(C438&lt;&gt;"",C438,D437)</f>
        <v>#N/A</v>
      </c>
      <c r="E438" s="53" t="s">
        <v>17</v>
      </c>
      <c r="F438" s="254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5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5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5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5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5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5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5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5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5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5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5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5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5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5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5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5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6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5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5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5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5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5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5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5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5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7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86" t="s">
        <v>27</v>
      </c>
      <c r="B439" s="409" t="e">
        <f>INDEX(Data!AL:AL,MATCH("M"&amp;A439,Data!A:A,0))</f>
        <v>#N/A</v>
      </c>
      <c r="C439" s="412" t="e">
        <f>INDEX(Data!AJ:AJ,MATCH("M"&amp;A439,Data!A:A,0))</f>
        <v>#N/A</v>
      </c>
      <c r="D439" s="48" t="e">
        <f>IF(C439&lt;&gt;"",C439,#REF!)</f>
        <v>#N/A</v>
      </c>
      <c r="E439" s="49" t="s">
        <v>13</v>
      </c>
      <c r="F439" s="26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49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49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49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49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49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49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49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49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49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49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49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49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49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49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49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49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6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49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49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49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49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49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49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49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49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0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x14ac:dyDescent="0.25">
      <c r="A440" s="387"/>
      <c r="B440" s="410"/>
      <c r="C440" s="413"/>
      <c r="D440" s="50" t="e">
        <f>IF(C440&lt;&gt;"",C440,D439)</f>
        <v>#N/A</v>
      </c>
      <c r="E440" s="51" t="s">
        <v>14</v>
      </c>
      <c r="F440" s="253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1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1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1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1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1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1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1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1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1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1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1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1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1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1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1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1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6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1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1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1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1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1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1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1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1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2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87"/>
      <c r="B441" s="410"/>
      <c r="C441" s="413"/>
      <c r="D441" s="50" t="e">
        <f>IF(C441&lt;&gt;"",C441,D440)</f>
        <v>#N/A</v>
      </c>
      <c r="E441" s="51" t="s">
        <v>15</v>
      </c>
      <c r="F441" s="253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1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1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1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1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1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1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1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1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1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1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1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1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1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1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1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1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6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1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1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1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1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1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1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1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1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2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387"/>
      <c r="B442" s="410"/>
      <c r="C442" s="413"/>
      <c r="D442" s="50" t="e">
        <f>IF(C442&lt;&gt;"",C442,D441)</f>
        <v>#N/A</v>
      </c>
      <c r="E442" s="51" t="s">
        <v>16</v>
      </c>
      <c r="F442" s="253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1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1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1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1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1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1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1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1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1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1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1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1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1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1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1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1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6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1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1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1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1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1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1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1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1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2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88"/>
      <c r="B443" s="411"/>
      <c r="C443" s="414"/>
      <c r="D443" s="52" t="e">
        <f>IF(C443&lt;&gt;"",C443,D442)</f>
        <v>#N/A</v>
      </c>
      <c r="E443" s="53" t="s">
        <v>17</v>
      </c>
      <c r="F443" s="254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5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5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5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5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5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5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5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5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5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5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5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5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5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5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5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5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6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5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5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5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5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5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5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5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5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7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86" t="s">
        <v>28</v>
      </c>
      <c r="B444" s="409" t="e">
        <f>INDEX(Data!AL:AL,MATCH("M"&amp;A444,Data!A:A,0))</f>
        <v>#N/A</v>
      </c>
      <c r="C444" s="412" t="e">
        <f>INDEX(Data!AJ:AJ,MATCH("M"&amp;A444,Data!A:A,0))</f>
        <v>#N/A</v>
      </c>
      <c r="D444" s="48" t="e">
        <f>IF(C444&lt;&gt;"",C444,#REF!)</f>
        <v>#N/A</v>
      </c>
      <c r="E444" s="49" t="s">
        <v>13</v>
      </c>
      <c r="F444" s="26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49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49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49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49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49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49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49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49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49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49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49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49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49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49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49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49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6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49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49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49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49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49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49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49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49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0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x14ac:dyDescent="0.25">
      <c r="A445" s="387"/>
      <c r="B445" s="410"/>
      <c r="C445" s="413"/>
      <c r="D445" s="50" t="e">
        <f>IF(C445&lt;&gt;"",C445,D444)</f>
        <v>#N/A</v>
      </c>
      <c r="E445" s="51" t="s">
        <v>14</v>
      </c>
      <c r="F445" s="253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1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1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1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1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1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1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1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1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1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1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1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1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1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1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1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1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6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1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1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1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1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1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1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1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1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2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87"/>
      <c r="B446" s="410"/>
      <c r="C446" s="413"/>
      <c r="D446" s="50" t="e">
        <f>IF(C446&lt;&gt;"",C446,D445)</f>
        <v>#N/A</v>
      </c>
      <c r="E446" s="51" t="s">
        <v>15</v>
      </c>
      <c r="F446" s="253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1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1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1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1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1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1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1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1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1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1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1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1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1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1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1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1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6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1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1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1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1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1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1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1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1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2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387"/>
      <c r="B447" s="410"/>
      <c r="C447" s="413"/>
      <c r="D447" s="50" t="e">
        <f>IF(C447&lt;&gt;"",C447,D446)</f>
        <v>#N/A</v>
      </c>
      <c r="E447" s="51" t="s">
        <v>16</v>
      </c>
      <c r="F447" s="253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1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1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1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1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1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1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1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1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1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1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1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1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1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1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1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1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6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1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1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1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1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1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1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1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1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2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88"/>
      <c r="B448" s="411"/>
      <c r="C448" s="414"/>
      <c r="D448" s="52" t="e">
        <f>IF(C448&lt;&gt;"",C448,D447)</f>
        <v>#N/A</v>
      </c>
      <c r="E448" s="53" t="s">
        <v>17</v>
      </c>
      <c r="F448" s="254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5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5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5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5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5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5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5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5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5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5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5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5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5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5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5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5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6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5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5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5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5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5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5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5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5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7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75"/>
      <c r="C449" s="275"/>
      <c r="D449" s="276"/>
      <c r="E449" s="277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0"/>
      <c r="AA449" s="281"/>
      <c r="AB449" s="281"/>
      <c r="AC449" s="281"/>
      <c r="AD449" s="281"/>
      <c r="AE449" s="281"/>
      <c r="AF449" s="282"/>
      <c r="AG449" s="278" t="s">
        <v>12</v>
      </c>
      <c r="AH449" s="279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12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12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12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12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topLeftCell="AA1" workbookViewId="0">
      <pane ySplit="1" topLeftCell="A107" activePane="bottomLeft" state="frozen"/>
      <selection pane="bottomLeft" activeCell="AS134" sqref="AS134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48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O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1/13</v>
      </c>
      <c r="AZ1" s="88" t="str">
        <f t="shared" si="1"/>
        <v>Round 1/14</v>
      </c>
      <c r="BA1" s="88" t="str">
        <f t="shared" si="1"/>
        <v>Round 1/15</v>
      </c>
      <c r="BB1" s="88" t="str">
        <f t="shared" si="1"/>
        <v>Round 2/2</v>
      </c>
      <c r="BC1" s="88" t="str">
        <f t="shared" si="1"/>
        <v>Round 2/3</v>
      </c>
      <c r="BD1" s="88" t="str">
        <f t="shared" si="1"/>
        <v>Round 2/5</v>
      </c>
      <c r="BE1" s="88" t="str">
        <f t="shared" si="1"/>
        <v>Round 2/6</v>
      </c>
      <c r="BF1" s="88" t="str">
        <f t="shared" si="1"/>
        <v>Round 2/7</v>
      </c>
      <c r="BG1" s="88" t="str">
        <f t="shared" si="1"/>
        <v>Round 2/8</v>
      </c>
      <c r="BH1" s="88" t="str">
        <f t="shared" si="1"/>
        <v>Round 2/9</v>
      </c>
      <c r="BI1" s="88" t="str">
        <f t="shared" si="1"/>
        <v>Round 2/10</v>
      </c>
      <c r="BJ1" s="88" t="str">
        <f t="shared" si="1"/>
        <v>Round 2/11</v>
      </c>
      <c r="BK1" s="88" t="str">
        <f t="shared" si="1"/>
        <v>Round 2/12</v>
      </c>
      <c r="BL1" s="88" t="str">
        <f t="shared" si="1"/>
        <v>Round 2/13</v>
      </c>
      <c r="BM1" s="88" t="str">
        <f t="shared" si="1"/>
        <v>Round 2/14</v>
      </c>
      <c r="BN1" s="88" t="str">
        <f t="shared" si="1"/>
        <v>Round 2/15</v>
      </c>
      <c r="BO1" s="88" t="str">
        <f t="shared" si="1"/>
        <v>PlayOff/5</v>
      </c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3</v>
      </c>
      <c r="L2" s="75">
        <f>INDEX(Parameter!$9:$9,,MATCH(L$82,Parameter!$8:$8,0))</f>
        <v>3</v>
      </c>
      <c r="M2" s="75">
        <f>INDEX(Parameter!$9:$9,,MATCH(M$82,Parameter!$8:$8,0))</f>
        <v>3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3</v>
      </c>
      <c r="R2" s="75">
        <f>INDEX(Parameter!$9:$9,,MATCH(R$82,Parameter!$8:$8,0))</f>
        <v>3</v>
      </c>
      <c r="S2" s="75">
        <f>INDEX(Parameter!$9:$9,,MATCH(S$82,Parameter!$8:$8,0))</f>
        <v>3</v>
      </c>
      <c r="T2" s="75">
        <f>INDEX(Parameter!$9:$9,,MATCH(T$82,Parameter!$8:$8,0))</f>
        <v>3</v>
      </c>
      <c r="U2" s="75">
        <f>INDEX(Parameter!$9:$9,,MATCH(U$82,Parameter!$8:$8,0))</f>
        <v>3</v>
      </c>
      <c r="V2" s="75">
        <f>INDEX(Parameter!$9:$9,,MATCH(V$82,Parameter!$8:$8,0))</f>
        <v>3</v>
      </c>
      <c r="W2" s="75">
        <f>INDEX(Parameter!$9:$9,,MATCH(W$82,Parameter!$8:$8,0))</f>
        <v>3</v>
      </c>
      <c r="X2" s="75" t="str">
        <f>INDEX(Parameter!$9:$9,,MATCH(X$82,Parameter!$8:$8,0))</f>
        <v>no</v>
      </c>
      <c r="Y2" s="75" t="str">
        <f>INDEX(Parameter!$9:$9,,MATCH(Y$82,Parameter!$8:$8,0))</f>
        <v>no</v>
      </c>
      <c r="Z2" s="75" t="str">
        <f>INDEX(Parameter!$9:$9,,MATCH(Z$82,Parameter!$8:$8,0))</f>
        <v>no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7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3</v>
      </c>
      <c r="AP2" s="89">
        <f>INDEX(Parameter!$9:$9,,MATCH(AP$82,Parameter!$8:$8,0))</f>
        <v>3</v>
      </c>
      <c r="AQ2" s="89">
        <f>INDEX(Parameter!$9:$9,,MATCH(AQ$82,Parameter!$8:$8,0))</f>
        <v>3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3</v>
      </c>
      <c r="AV2" s="89">
        <f>INDEX(Parameter!$9:$9,,MATCH(AV$82,Parameter!$8:$8,0))</f>
        <v>3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3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3</v>
      </c>
      <c r="BG2" s="89">
        <f>INDEX(Parameter!$9:$9,,MATCH(BG$82,Parameter!$8:$8,0))</f>
        <v>3</v>
      </c>
      <c r="BH2" s="89">
        <f>INDEX(Parameter!$9:$9,,MATCH(BH$82,Parameter!$8:$8,0))</f>
        <v>3</v>
      </c>
      <c r="BI2" s="89">
        <f>INDEX(Parameter!$9:$9,,MATCH(BI$82,Parameter!$8:$8,0))</f>
        <v>3</v>
      </c>
      <c r="BJ2" s="89">
        <f>INDEX(Parameter!$9:$9,,MATCH(BJ$82,Parameter!$8:$8,0))</f>
        <v>3</v>
      </c>
      <c r="BK2" s="89">
        <f>INDEX(Parameter!$9:$9,,MATCH(BK$82,Parameter!$8:$8,0))</f>
        <v>3</v>
      </c>
      <c r="BL2" s="89">
        <f>INDEX(Parameter!$9:$9,,MATCH(BL$82,Parameter!$8:$8,0))</f>
        <v>3</v>
      </c>
      <c r="BM2" s="89">
        <f>INDEX(Parameter!$9:$9,,MATCH(BM$82,Parameter!$8:$8,0))</f>
        <v>3</v>
      </c>
      <c r="BN2" s="89">
        <f>INDEX(Parameter!$9:$9,,MATCH(BN$82,Parameter!$8:$8,0))</f>
        <v>3</v>
      </c>
      <c r="BO2" s="89">
        <f>INDEX(Parameter!$9:$9,,MATCH(BO$82,Parameter!$8:$8,0))</f>
        <v>3</v>
      </c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2">SUMIF($AM$82:$IV$82,I$82,$AM3:$IV3)</f>
        <v>19</v>
      </c>
      <c r="J3" s="75">
        <f t="shared" si="2"/>
        <v>57</v>
      </c>
      <c r="K3" s="75">
        <f t="shared" si="2"/>
        <v>36</v>
      </c>
      <c r="L3" s="75">
        <f t="shared" si="2"/>
        <v>18</v>
      </c>
      <c r="M3" s="75">
        <f t="shared" si="2"/>
        <v>53</v>
      </c>
      <c r="N3" s="75">
        <f t="shared" si="2"/>
        <v>53</v>
      </c>
      <c r="O3" s="75">
        <f t="shared" si="2"/>
        <v>55</v>
      </c>
      <c r="P3" s="75">
        <f t="shared" si="2"/>
        <v>43</v>
      </c>
      <c r="Q3" s="75">
        <f t="shared" si="2"/>
        <v>47</v>
      </c>
      <c r="R3" s="75">
        <f t="shared" si="2"/>
        <v>32</v>
      </c>
      <c r="S3" s="75">
        <f t="shared" ref="S3:AB12" si="3">SUMIF($AM$82:$IV$82,S$82,$AM3:$IV3)</f>
        <v>47</v>
      </c>
      <c r="T3" s="75">
        <f t="shared" si="3"/>
        <v>59</v>
      </c>
      <c r="U3" s="75">
        <f t="shared" si="3"/>
        <v>44</v>
      </c>
      <c r="V3" s="75">
        <f t="shared" si="3"/>
        <v>33</v>
      </c>
      <c r="W3" s="75">
        <f t="shared" si="3"/>
        <v>36</v>
      </c>
      <c r="X3" s="75">
        <f t="shared" si="3"/>
        <v>0</v>
      </c>
      <c r="Y3" s="75">
        <f t="shared" si="3"/>
        <v>0</v>
      </c>
      <c r="Z3" s="75">
        <f t="shared" si="3"/>
        <v>0</v>
      </c>
      <c r="AA3" s="75">
        <f t="shared" si="3"/>
        <v>0</v>
      </c>
      <c r="AB3" s="75">
        <f t="shared" si="3"/>
        <v>0</v>
      </c>
      <c r="AC3" s="75">
        <f t="shared" ref="AC3:AI12" si="4">SUMIF($AM$82:$IV$82,AC$82,$AM3:$IV3)</f>
        <v>0</v>
      </c>
      <c r="AD3" s="75">
        <f t="shared" si="4"/>
        <v>0</v>
      </c>
      <c r="AE3" s="75">
        <f t="shared" si="4"/>
        <v>0</v>
      </c>
      <c r="AF3" s="75">
        <f t="shared" si="4"/>
        <v>0</v>
      </c>
      <c r="AG3" s="75">
        <f t="shared" si="4"/>
        <v>0</v>
      </c>
      <c r="AH3" s="75">
        <f t="shared" si="4"/>
        <v>0</v>
      </c>
      <c r="AI3" s="75">
        <f t="shared" si="4"/>
        <v>0</v>
      </c>
      <c r="AJ3" s="35" t="s">
        <v>42</v>
      </c>
      <c r="AM3" s="89">
        <f t="shared" ref="AM3:BO3" si="5">COUNTIF(AM$83:AM$478,"="&amp;AM$2)</f>
        <v>19</v>
      </c>
      <c r="AN3" s="89">
        <f t="shared" si="5"/>
        <v>30</v>
      </c>
      <c r="AO3" s="89">
        <f t="shared" si="5"/>
        <v>21</v>
      </c>
      <c r="AP3" s="89">
        <f t="shared" si="5"/>
        <v>18</v>
      </c>
      <c r="AQ3" s="89">
        <f t="shared" si="5"/>
        <v>25</v>
      </c>
      <c r="AR3" s="89">
        <f t="shared" si="5"/>
        <v>28</v>
      </c>
      <c r="AS3" s="89">
        <f t="shared" si="5"/>
        <v>28</v>
      </c>
      <c r="AT3" s="89">
        <f t="shared" si="5"/>
        <v>25</v>
      </c>
      <c r="AU3" s="89">
        <f t="shared" si="5"/>
        <v>26</v>
      </c>
      <c r="AV3" s="89">
        <f t="shared" si="5"/>
        <v>16</v>
      </c>
      <c r="AW3" s="89">
        <f t="shared" si="5"/>
        <v>23</v>
      </c>
      <c r="AX3" s="89">
        <f t="shared" si="5"/>
        <v>28</v>
      </c>
      <c r="AY3" s="89">
        <f t="shared" si="5"/>
        <v>18</v>
      </c>
      <c r="AZ3" s="89">
        <f t="shared" si="5"/>
        <v>16</v>
      </c>
      <c r="BA3" s="89">
        <f t="shared" si="5"/>
        <v>18</v>
      </c>
      <c r="BB3" s="89">
        <f t="shared" si="5"/>
        <v>27</v>
      </c>
      <c r="BC3" s="89">
        <f t="shared" si="5"/>
        <v>15</v>
      </c>
      <c r="BD3" s="89">
        <f t="shared" si="5"/>
        <v>27</v>
      </c>
      <c r="BE3" s="89">
        <f t="shared" si="5"/>
        <v>25</v>
      </c>
      <c r="BF3" s="89">
        <f t="shared" si="5"/>
        <v>27</v>
      </c>
      <c r="BG3" s="89">
        <f t="shared" si="5"/>
        <v>18</v>
      </c>
      <c r="BH3" s="89">
        <f t="shared" si="5"/>
        <v>21</v>
      </c>
      <c r="BI3" s="89">
        <f t="shared" si="5"/>
        <v>16</v>
      </c>
      <c r="BJ3" s="89">
        <f t="shared" si="5"/>
        <v>24</v>
      </c>
      <c r="BK3" s="89">
        <f t="shared" si="5"/>
        <v>31</v>
      </c>
      <c r="BL3" s="89">
        <f t="shared" si="5"/>
        <v>26</v>
      </c>
      <c r="BM3" s="89">
        <f t="shared" si="5"/>
        <v>17</v>
      </c>
      <c r="BN3" s="89">
        <f t="shared" si="5"/>
        <v>18</v>
      </c>
      <c r="BO3" s="89">
        <f t="shared" si="5"/>
        <v>1</v>
      </c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2"/>
        <v>1</v>
      </c>
      <c r="J4" s="75">
        <f t="shared" si="2"/>
        <v>17</v>
      </c>
      <c r="K4" s="75">
        <f t="shared" si="2"/>
        <v>2</v>
      </c>
      <c r="L4" s="75">
        <f t="shared" si="2"/>
        <v>0</v>
      </c>
      <c r="M4" s="75">
        <f t="shared" si="2"/>
        <v>4</v>
      </c>
      <c r="N4" s="75">
        <f t="shared" si="2"/>
        <v>19</v>
      </c>
      <c r="O4" s="75">
        <f t="shared" si="2"/>
        <v>10</v>
      </c>
      <c r="P4" s="75">
        <f t="shared" si="2"/>
        <v>6</v>
      </c>
      <c r="Q4" s="75">
        <f t="shared" si="2"/>
        <v>2</v>
      </c>
      <c r="R4" s="75">
        <f t="shared" si="2"/>
        <v>0</v>
      </c>
      <c r="S4" s="75">
        <f t="shared" si="3"/>
        <v>4</v>
      </c>
      <c r="T4" s="75">
        <f t="shared" si="3"/>
        <v>6</v>
      </c>
      <c r="U4" s="75">
        <f t="shared" si="3"/>
        <v>5</v>
      </c>
      <c r="V4" s="75">
        <f t="shared" si="3"/>
        <v>0</v>
      </c>
      <c r="W4" s="75">
        <f t="shared" si="3"/>
        <v>0</v>
      </c>
      <c r="X4" s="75">
        <f t="shared" si="3"/>
        <v>0</v>
      </c>
      <c r="Y4" s="75">
        <f t="shared" si="3"/>
        <v>0</v>
      </c>
      <c r="Z4" s="75">
        <f t="shared" si="3"/>
        <v>0</v>
      </c>
      <c r="AA4" s="75">
        <f t="shared" si="3"/>
        <v>0</v>
      </c>
      <c r="AB4" s="75">
        <f t="shared" si="3"/>
        <v>0</v>
      </c>
      <c r="AC4" s="75">
        <f t="shared" si="4"/>
        <v>0</v>
      </c>
      <c r="AD4" s="75">
        <f t="shared" si="4"/>
        <v>0</v>
      </c>
      <c r="AE4" s="75">
        <f t="shared" si="4"/>
        <v>0</v>
      </c>
      <c r="AF4" s="75">
        <f t="shared" si="4"/>
        <v>0</v>
      </c>
      <c r="AG4" s="75">
        <f t="shared" si="4"/>
        <v>0</v>
      </c>
      <c r="AH4" s="75">
        <f t="shared" si="4"/>
        <v>0</v>
      </c>
      <c r="AI4" s="75">
        <f t="shared" si="4"/>
        <v>0</v>
      </c>
      <c r="AJ4" s="35" t="s">
        <v>43</v>
      </c>
      <c r="AM4" s="89">
        <f t="shared" ref="AM4:BO4" si="6">COUNTIF(AM$83:AM$478,"="&amp;AM$2-1)</f>
        <v>1</v>
      </c>
      <c r="AN4" s="89">
        <f t="shared" si="6"/>
        <v>8</v>
      </c>
      <c r="AO4" s="89">
        <f t="shared" si="6"/>
        <v>0</v>
      </c>
      <c r="AP4" s="89">
        <f t="shared" si="6"/>
        <v>0</v>
      </c>
      <c r="AQ4" s="89">
        <f t="shared" si="6"/>
        <v>3</v>
      </c>
      <c r="AR4" s="89">
        <f t="shared" si="6"/>
        <v>9</v>
      </c>
      <c r="AS4" s="89">
        <f t="shared" si="6"/>
        <v>3</v>
      </c>
      <c r="AT4" s="89">
        <f t="shared" si="6"/>
        <v>4</v>
      </c>
      <c r="AU4" s="89">
        <f t="shared" si="6"/>
        <v>0</v>
      </c>
      <c r="AV4" s="89">
        <f t="shared" si="6"/>
        <v>0</v>
      </c>
      <c r="AW4" s="89">
        <f t="shared" si="6"/>
        <v>2</v>
      </c>
      <c r="AX4" s="89">
        <f t="shared" si="6"/>
        <v>4</v>
      </c>
      <c r="AY4" s="89">
        <f t="shared" si="6"/>
        <v>3</v>
      </c>
      <c r="AZ4" s="89">
        <f t="shared" si="6"/>
        <v>0</v>
      </c>
      <c r="BA4" s="89">
        <f t="shared" si="6"/>
        <v>0</v>
      </c>
      <c r="BB4" s="89">
        <f t="shared" si="6"/>
        <v>9</v>
      </c>
      <c r="BC4" s="89">
        <f t="shared" si="6"/>
        <v>2</v>
      </c>
      <c r="BD4" s="89">
        <f t="shared" si="6"/>
        <v>0</v>
      </c>
      <c r="BE4" s="89">
        <f t="shared" si="6"/>
        <v>10</v>
      </c>
      <c r="BF4" s="89">
        <f t="shared" si="6"/>
        <v>7</v>
      </c>
      <c r="BG4" s="89">
        <f t="shared" si="6"/>
        <v>2</v>
      </c>
      <c r="BH4" s="89">
        <f t="shared" si="6"/>
        <v>2</v>
      </c>
      <c r="BI4" s="89">
        <f t="shared" si="6"/>
        <v>0</v>
      </c>
      <c r="BJ4" s="89">
        <f t="shared" si="6"/>
        <v>2</v>
      </c>
      <c r="BK4" s="89">
        <f t="shared" si="6"/>
        <v>2</v>
      </c>
      <c r="BL4" s="89">
        <f t="shared" si="6"/>
        <v>2</v>
      </c>
      <c r="BM4" s="89">
        <f t="shared" si="6"/>
        <v>0</v>
      </c>
      <c r="BN4" s="89">
        <f t="shared" si="6"/>
        <v>0</v>
      </c>
      <c r="BO4" s="89">
        <f t="shared" si="6"/>
        <v>1</v>
      </c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3"/>
        <v>0</v>
      </c>
      <c r="T5" s="75">
        <f t="shared" si="3"/>
        <v>0</v>
      </c>
      <c r="U5" s="75">
        <f t="shared" si="3"/>
        <v>0</v>
      </c>
      <c r="V5" s="75">
        <f t="shared" si="3"/>
        <v>0</v>
      </c>
      <c r="W5" s="75">
        <f t="shared" si="3"/>
        <v>0</v>
      </c>
      <c r="X5" s="75">
        <f t="shared" si="3"/>
        <v>0</v>
      </c>
      <c r="Y5" s="75">
        <f t="shared" si="3"/>
        <v>0</v>
      </c>
      <c r="Z5" s="75">
        <f t="shared" si="3"/>
        <v>0</v>
      </c>
      <c r="AA5" s="75">
        <f t="shared" si="3"/>
        <v>0</v>
      </c>
      <c r="AB5" s="75">
        <f t="shared" si="3"/>
        <v>0</v>
      </c>
      <c r="AC5" s="75">
        <f t="shared" si="4"/>
        <v>0</v>
      </c>
      <c r="AD5" s="75">
        <f t="shared" si="4"/>
        <v>0</v>
      </c>
      <c r="AE5" s="75">
        <f t="shared" si="4"/>
        <v>0</v>
      </c>
      <c r="AF5" s="75">
        <f t="shared" si="4"/>
        <v>0</v>
      </c>
      <c r="AG5" s="75">
        <f t="shared" si="4"/>
        <v>0</v>
      </c>
      <c r="AH5" s="75">
        <f t="shared" si="4"/>
        <v>0</v>
      </c>
      <c r="AI5" s="75">
        <f t="shared" si="4"/>
        <v>0</v>
      </c>
      <c r="AJ5" s="35" t="s">
        <v>44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>
        <f t="array" ref="BL5">SUM((BL$83:BL$478&lt;BL$2-1)*(BL$83:BL$478&gt;0))</f>
        <v>0</v>
      </c>
      <c r="BM5" s="89">
        <f t="array" ref="BM5">SUM((BM$83:BM$478&lt;BM$2-1)*(BM$83:BM$478&gt;0))</f>
        <v>0</v>
      </c>
      <c r="BN5" s="89">
        <f t="array" ref="BN5">SUM((BN$83:BN$478&lt;BN$2-1)*(BN$83:BN$478&gt;0))</f>
        <v>0</v>
      </c>
      <c r="BO5" s="89">
        <f t="array" ref="BO5">SUM((BO$83:BO$478&lt;BO$2-1)*(BO$83:BO$478&gt;0))</f>
        <v>0</v>
      </c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2"/>
        <v>18</v>
      </c>
      <c r="J6" s="75">
        <f t="shared" si="2"/>
        <v>13</v>
      </c>
      <c r="K6" s="75">
        <f t="shared" si="2"/>
        <v>37</v>
      </c>
      <c r="L6" s="75">
        <f t="shared" si="2"/>
        <v>23</v>
      </c>
      <c r="M6" s="75">
        <f t="shared" si="2"/>
        <v>28</v>
      </c>
      <c r="N6" s="75">
        <f t="shared" si="2"/>
        <v>16</v>
      </c>
      <c r="O6" s="75">
        <f t="shared" si="2"/>
        <v>22</v>
      </c>
      <c r="P6" s="75">
        <f t="shared" si="2"/>
        <v>35</v>
      </c>
      <c r="Q6" s="75">
        <f t="shared" si="2"/>
        <v>36</v>
      </c>
      <c r="R6" s="75">
        <f t="shared" si="2"/>
        <v>45</v>
      </c>
      <c r="S6" s="75">
        <f t="shared" si="3"/>
        <v>32</v>
      </c>
      <c r="T6" s="75">
        <f t="shared" si="3"/>
        <v>22</v>
      </c>
      <c r="U6" s="75">
        <f t="shared" si="3"/>
        <v>34</v>
      </c>
      <c r="V6" s="75">
        <f t="shared" si="3"/>
        <v>39</v>
      </c>
      <c r="W6" s="75">
        <f t="shared" si="3"/>
        <v>44</v>
      </c>
      <c r="X6" s="75">
        <f t="shared" si="3"/>
        <v>0</v>
      </c>
      <c r="Y6" s="75">
        <f t="shared" si="3"/>
        <v>0</v>
      </c>
      <c r="Z6" s="75">
        <f t="shared" si="3"/>
        <v>0</v>
      </c>
      <c r="AA6" s="75">
        <f t="shared" si="3"/>
        <v>0</v>
      </c>
      <c r="AB6" s="75">
        <f t="shared" si="3"/>
        <v>0</v>
      </c>
      <c r="AC6" s="75">
        <f t="shared" si="4"/>
        <v>0</v>
      </c>
      <c r="AD6" s="75">
        <f t="shared" si="4"/>
        <v>0</v>
      </c>
      <c r="AE6" s="75">
        <f t="shared" si="4"/>
        <v>0</v>
      </c>
      <c r="AF6" s="75">
        <f t="shared" si="4"/>
        <v>0</v>
      </c>
      <c r="AG6" s="75">
        <f t="shared" si="4"/>
        <v>0</v>
      </c>
      <c r="AH6" s="75">
        <f t="shared" si="4"/>
        <v>0</v>
      </c>
      <c r="AI6" s="75">
        <f t="shared" si="4"/>
        <v>0</v>
      </c>
      <c r="AJ6" s="35" t="s">
        <v>45</v>
      </c>
      <c r="AM6" s="89">
        <f t="shared" ref="AM6:BO6" si="7">COUNTIF(AM$83:AM$478,"="&amp;AM$2+1)</f>
        <v>18</v>
      </c>
      <c r="AN6" s="89">
        <f t="shared" si="7"/>
        <v>6</v>
      </c>
      <c r="AO6" s="89">
        <f t="shared" si="7"/>
        <v>16</v>
      </c>
      <c r="AP6" s="89">
        <f t="shared" si="7"/>
        <v>23</v>
      </c>
      <c r="AQ6" s="89">
        <f t="shared" si="7"/>
        <v>13</v>
      </c>
      <c r="AR6" s="89">
        <f t="shared" si="7"/>
        <v>9</v>
      </c>
      <c r="AS6" s="89">
        <f t="shared" si="7"/>
        <v>14</v>
      </c>
      <c r="AT6" s="89">
        <f t="shared" si="7"/>
        <v>13</v>
      </c>
      <c r="AU6" s="89">
        <f t="shared" si="7"/>
        <v>18</v>
      </c>
      <c r="AV6" s="89">
        <f t="shared" si="7"/>
        <v>24</v>
      </c>
      <c r="AW6" s="89">
        <f t="shared" si="7"/>
        <v>19</v>
      </c>
      <c r="AX6" s="89">
        <f t="shared" si="7"/>
        <v>12</v>
      </c>
      <c r="AY6" s="89">
        <f t="shared" si="7"/>
        <v>21</v>
      </c>
      <c r="AZ6" s="89">
        <f t="shared" si="7"/>
        <v>24</v>
      </c>
      <c r="BA6" s="89">
        <f t="shared" si="7"/>
        <v>25</v>
      </c>
      <c r="BB6" s="89">
        <f t="shared" si="7"/>
        <v>7</v>
      </c>
      <c r="BC6" s="89">
        <f t="shared" si="7"/>
        <v>21</v>
      </c>
      <c r="BD6" s="89">
        <f t="shared" si="7"/>
        <v>15</v>
      </c>
      <c r="BE6" s="89">
        <f t="shared" si="7"/>
        <v>7</v>
      </c>
      <c r="BF6" s="89">
        <f t="shared" si="7"/>
        <v>8</v>
      </c>
      <c r="BG6" s="89">
        <f t="shared" si="7"/>
        <v>22</v>
      </c>
      <c r="BH6" s="89">
        <f t="shared" si="7"/>
        <v>18</v>
      </c>
      <c r="BI6" s="89">
        <f t="shared" si="7"/>
        <v>21</v>
      </c>
      <c r="BJ6" s="89">
        <f t="shared" si="7"/>
        <v>13</v>
      </c>
      <c r="BK6" s="89">
        <f t="shared" si="7"/>
        <v>10</v>
      </c>
      <c r="BL6" s="89">
        <f t="shared" si="7"/>
        <v>13</v>
      </c>
      <c r="BM6" s="89">
        <f t="shared" si="7"/>
        <v>15</v>
      </c>
      <c r="BN6" s="89">
        <f t="shared" si="7"/>
        <v>19</v>
      </c>
      <c r="BO6" s="89">
        <f t="shared" si="7"/>
        <v>0</v>
      </c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2"/>
        <v>8</v>
      </c>
      <c r="J7" s="75">
        <f t="shared" si="2"/>
        <v>2</v>
      </c>
      <c r="K7" s="75">
        <f t="shared" si="2"/>
        <v>14</v>
      </c>
      <c r="L7" s="75">
        <f t="shared" si="2"/>
        <v>5</v>
      </c>
      <c r="M7" s="75">
        <f t="shared" si="2"/>
        <v>6</v>
      </c>
      <c r="N7" s="75">
        <f t="shared" si="2"/>
        <v>1</v>
      </c>
      <c r="O7" s="75">
        <f t="shared" si="2"/>
        <v>2</v>
      </c>
      <c r="P7" s="75">
        <f t="shared" si="2"/>
        <v>5</v>
      </c>
      <c r="Q7" s="75">
        <f t="shared" si="2"/>
        <v>4</v>
      </c>
      <c r="R7" s="75">
        <f t="shared" si="2"/>
        <v>12</v>
      </c>
      <c r="S7" s="75">
        <f t="shared" si="3"/>
        <v>6</v>
      </c>
      <c r="T7" s="75">
        <f t="shared" si="3"/>
        <v>2</v>
      </c>
      <c r="U7" s="75">
        <f t="shared" si="3"/>
        <v>6</v>
      </c>
      <c r="V7" s="75">
        <f t="shared" si="3"/>
        <v>17</v>
      </c>
      <c r="W7" s="75">
        <f t="shared" si="3"/>
        <v>9</v>
      </c>
      <c r="X7" s="75">
        <f t="shared" si="3"/>
        <v>0</v>
      </c>
      <c r="Y7" s="75">
        <f t="shared" si="3"/>
        <v>0</v>
      </c>
      <c r="Z7" s="75">
        <f t="shared" si="3"/>
        <v>0</v>
      </c>
      <c r="AA7" s="75">
        <f t="shared" si="3"/>
        <v>0</v>
      </c>
      <c r="AB7" s="75">
        <f t="shared" si="3"/>
        <v>0</v>
      </c>
      <c r="AC7" s="75">
        <f t="shared" si="4"/>
        <v>0</v>
      </c>
      <c r="AD7" s="75">
        <f t="shared" si="4"/>
        <v>0</v>
      </c>
      <c r="AE7" s="75">
        <f t="shared" si="4"/>
        <v>0</v>
      </c>
      <c r="AF7" s="75">
        <f t="shared" si="4"/>
        <v>0</v>
      </c>
      <c r="AG7" s="75">
        <f t="shared" si="4"/>
        <v>0</v>
      </c>
      <c r="AH7" s="75">
        <f t="shared" si="4"/>
        <v>0</v>
      </c>
      <c r="AI7" s="75">
        <f t="shared" si="4"/>
        <v>0</v>
      </c>
      <c r="AJ7" s="35" t="s">
        <v>46</v>
      </c>
      <c r="AM7" s="89">
        <f t="shared" ref="AM7:BO7" si="8">COUNTIF(AM$83:AM$478,"&gt;"&amp;AM$2+1)</f>
        <v>8</v>
      </c>
      <c r="AN7" s="89">
        <f t="shared" si="8"/>
        <v>2</v>
      </c>
      <c r="AO7" s="89">
        <f t="shared" si="8"/>
        <v>9</v>
      </c>
      <c r="AP7" s="89">
        <f t="shared" si="8"/>
        <v>5</v>
      </c>
      <c r="AQ7" s="89">
        <f t="shared" si="8"/>
        <v>5</v>
      </c>
      <c r="AR7" s="89">
        <f t="shared" si="8"/>
        <v>0</v>
      </c>
      <c r="AS7" s="89">
        <f t="shared" si="8"/>
        <v>1</v>
      </c>
      <c r="AT7" s="89">
        <f t="shared" si="8"/>
        <v>4</v>
      </c>
      <c r="AU7" s="89">
        <f t="shared" si="8"/>
        <v>2</v>
      </c>
      <c r="AV7" s="89">
        <f t="shared" si="8"/>
        <v>6</v>
      </c>
      <c r="AW7" s="89">
        <f t="shared" si="8"/>
        <v>2</v>
      </c>
      <c r="AX7" s="89">
        <f t="shared" si="8"/>
        <v>2</v>
      </c>
      <c r="AY7" s="89">
        <f t="shared" si="8"/>
        <v>4</v>
      </c>
      <c r="AZ7" s="89">
        <f t="shared" si="8"/>
        <v>6</v>
      </c>
      <c r="BA7" s="89">
        <f t="shared" si="8"/>
        <v>3</v>
      </c>
      <c r="BB7" s="89">
        <f t="shared" si="8"/>
        <v>0</v>
      </c>
      <c r="BC7" s="89">
        <f t="shared" si="8"/>
        <v>5</v>
      </c>
      <c r="BD7" s="89">
        <f t="shared" si="8"/>
        <v>1</v>
      </c>
      <c r="BE7" s="89">
        <f t="shared" si="8"/>
        <v>1</v>
      </c>
      <c r="BF7" s="89">
        <f t="shared" si="8"/>
        <v>1</v>
      </c>
      <c r="BG7" s="89">
        <f t="shared" si="8"/>
        <v>1</v>
      </c>
      <c r="BH7" s="89">
        <f t="shared" si="8"/>
        <v>2</v>
      </c>
      <c r="BI7" s="89">
        <f t="shared" si="8"/>
        <v>6</v>
      </c>
      <c r="BJ7" s="89">
        <f t="shared" si="8"/>
        <v>4</v>
      </c>
      <c r="BK7" s="89">
        <f t="shared" si="8"/>
        <v>0</v>
      </c>
      <c r="BL7" s="89">
        <f t="shared" si="8"/>
        <v>2</v>
      </c>
      <c r="BM7" s="89">
        <f t="shared" si="8"/>
        <v>11</v>
      </c>
      <c r="BN7" s="89">
        <f t="shared" si="8"/>
        <v>6</v>
      </c>
      <c r="BO7" s="89">
        <f t="shared" si="8"/>
        <v>0</v>
      </c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2"/>
        <v>6</v>
      </c>
      <c r="J8" s="75">
        <f t="shared" si="2"/>
        <v>2</v>
      </c>
      <c r="K8" s="75">
        <f t="shared" si="2"/>
        <v>13</v>
      </c>
      <c r="L8" s="75">
        <f t="shared" si="2"/>
        <v>5</v>
      </c>
      <c r="M8" s="75">
        <f t="shared" si="2"/>
        <v>6</v>
      </c>
      <c r="N8" s="75">
        <f t="shared" si="2"/>
        <v>1</v>
      </c>
      <c r="O8" s="75">
        <f t="shared" si="2"/>
        <v>1</v>
      </c>
      <c r="P8" s="75">
        <f t="shared" si="2"/>
        <v>5</v>
      </c>
      <c r="Q8" s="75">
        <f t="shared" si="2"/>
        <v>4</v>
      </c>
      <c r="R8" s="75">
        <f t="shared" si="2"/>
        <v>11</v>
      </c>
      <c r="S8" s="75">
        <f t="shared" si="3"/>
        <v>5</v>
      </c>
      <c r="T8" s="75">
        <f t="shared" si="3"/>
        <v>2</v>
      </c>
      <c r="U8" s="75">
        <f t="shared" si="3"/>
        <v>5</v>
      </c>
      <c r="V8" s="75">
        <f t="shared" si="3"/>
        <v>16</v>
      </c>
      <c r="W8" s="75">
        <f t="shared" si="3"/>
        <v>9</v>
      </c>
      <c r="X8" s="75">
        <f t="shared" si="3"/>
        <v>0</v>
      </c>
      <c r="Y8" s="75">
        <f t="shared" si="3"/>
        <v>0</v>
      </c>
      <c r="Z8" s="75">
        <f t="shared" si="3"/>
        <v>0</v>
      </c>
      <c r="AA8" s="75">
        <f t="shared" si="3"/>
        <v>0</v>
      </c>
      <c r="AB8" s="75">
        <f t="shared" si="3"/>
        <v>0</v>
      </c>
      <c r="AC8" s="75">
        <f t="shared" si="4"/>
        <v>0</v>
      </c>
      <c r="AD8" s="75">
        <f t="shared" si="4"/>
        <v>0</v>
      </c>
      <c r="AE8" s="75">
        <f t="shared" si="4"/>
        <v>0</v>
      </c>
      <c r="AF8" s="75">
        <f t="shared" si="4"/>
        <v>0</v>
      </c>
      <c r="AG8" s="75">
        <f t="shared" si="4"/>
        <v>0</v>
      </c>
      <c r="AH8" s="75">
        <f t="shared" si="4"/>
        <v>0</v>
      </c>
      <c r="AI8" s="75">
        <f t="shared" si="4"/>
        <v>0</v>
      </c>
      <c r="AJ8" s="35" t="s">
        <v>87</v>
      </c>
      <c r="AM8" s="89">
        <f t="array" ref="AM8">COUNTIF(AM$83:AM$478,"="&amp;AM$2+2)</f>
        <v>6</v>
      </c>
      <c r="AN8" s="89">
        <f t="array" ref="AN8">COUNTIF(AN$83:AN$478,"="&amp;AN$2+2)</f>
        <v>2</v>
      </c>
      <c r="AO8" s="89">
        <f t="array" ref="AO8">COUNTIF(AO$83:AO$478,"="&amp;AO$2+2)</f>
        <v>8</v>
      </c>
      <c r="AP8" s="89">
        <f t="array" ref="AP8">COUNTIF(AP$83:AP$478,"="&amp;AP$2+2)</f>
        <v>5</v>
      </c>
      <c r="AQ8" s="89">
        <f t="array" ref="AQ8">COUNTIF(AQ$83:AQ$478,"="&amp;AQ$2+2)</f>
        <v>5</v>
      </c>
      <c r="AR8" s="89">
        <f t="array" ref="AR8">COUNTIF(AR$83:AR$478,"="&amp;AR$2+2)</f>
        <v>0</v>
      </c>
      <c r="AS8" s="89">
        <f t="array" ref="AS8">COUNTIF(AS$83:AS$478,"="&amp;AS$2+2)</f>
        <v>0</v>
      </c>
      <c r="AT8" s="89">
        <f t="array" ref="AT8">COUNTIF(AT$83:AT$478,"="&amp;AT$2+2)</f>
        <v>4</v>
      </c>
      <c r="AU8" s="89">
        <f t="array" ref="AU8">COUNTIF(AU$83:AU$478,"="&amp;AU$2+2)</f>
        <v>2</v>
      </c>
      <c r="AV8" s="89">
        <f t="array" ref="AV8">COUNTIF(AV$83:AV$478,"="&amp;AV$2+2)</f>
        <v>5</v>
      </c>
      <c r="AW8" s="89">
        <f t="array" ref="AW8">COUNTIF(AW$83:AW$478,"="&amp;AW$2+2)</f>
        <v>1</v>
      </c>
      <c r="AX8" s="89">
        <f t="array" ref="AX8">COUNTIF(AX$83:AX$478,"="&amp;AX$2+2)</f>
        <v>2</v>
      </c>
      <c r="AY8" s="89">
        <f t="array" ref="AY8">COUNTIF(AY$83:AY$478,"="&amp;AY$2+2)</f>
        <v>3</v>
      </c>
      <c r="AZ8" s="89">
        <f t="array" ref="AZ8">COUNTIF(AZ$83:AZ$478,"="&amp;AZ$2+2)</f>
        <v>6</v>
      </c>
      <c r="BA8" s="89">
        <f t="array" ref="BA8">COUNTIF(BA$83:BA$478,"="&amp;BA$2+2)</f>
        <v>3</v>
      </c>
      <c r="BB8" s="89">
        <f t="array" ref="BB8">COUNTIF(BB$83:BB$478,"="&amp;BB$2+2)</f>
        <v>0</v>
      </c>
      <c r="BC8" s="89">
        <f t="array" ref="BC8">COUNTIF(BC$83:BC$478,"="&amp;BC$2+2)</f>
        <v>5</v>
      </c>
      <c r="BD8" s="89">
        <f t="array" ref="BD8">COUNTIF(BD$83:BD$478,"="&amp;BD$2+2)</f>
        <v>1</v>
      </c>
      <c r="BE8" s="89">
        <f t="array" ref="BE8">COUNTIF(BE$83:BE$478,"="&amp;BE$2+2)</f>
        <v>1</v>
      </c>
      <c r="BF8" s="89">
        <f t="array" ref="BF8">COUNTIF(BF$83:BF$478,"="&amp;BF$2+2)</f>
        <v>1</v>
      </c>
      <c r="BG8" s="89">
        <f t="array" ref="BG8">COUNTIF(BG$83:BG$478,"="&amp;BG$2+2)</f>
        <v>1</v>
      </c>
      <c r="BH8" s="89">
        <f t="array" ref="BH8">COUNTIF(BH$83:BH$478,"="&amp;BH$2+2)</f>
        <v>2</v>
      </c>
      <c r="BI8" s="89">
        <f t="array" ref="BI8">COUNTIF(BI$83:BI$478,"="&amp;BI$2+2)</f>
        <v>6</v>
      </c>
      <c r="BJ8" s="89">
        <f t="array" ref="BJ8">COUNTIF(BJ$83:BJ$478,"="&amp;BJ$2+2)</f>
        <v>4</v>
      </c>
      <c r="BK8" s="89">
        <f t="array" ref="BK8">COUNTIF(BK$83:BK$478,"="&amp;BK$2+2)</f>
        <v>0</v>
      </c>
      <c r="BL8" s="89">
        <f t="array" ref="BL8">COUNTIF(BL$83:BL$478,"="&amp;BL$2+2)</f>
        <v>2</v>
      </c>
      <c r="BM8" s="89">
        <f t="array" ref="BM8">COUNTIF(BM$83:BM$478,"="&amp;BM$2+2)</f>
        <v>10</v>
      </c>
      <c r="BN8" s="89">
        <f t="array" ref="BN8">COUNTIF(BN$83:BN$478,"="&amp;BN$2+2)</f>
        <v>6</v>
      </c>
      <c r="BO8" s="89">
        <f t="array" ref="BO8">COUNTIF(BO$83:BO$478,"="&amp;BO$2+2)</f>
        <v>0</v>
      </c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2"/>
        <v>1</v>
      </c>
      <c r="J9" s="75">
        <f t="shared" si="2"/>
        <v>0</v>
      </c>
      <c r="K9" s="75">
        <f t="shared" si="2"/>
        <v>1</v>
      </c>
      <c r="L9" s="75">
        <f t="shared" si="2"/>
        <v>0</v>
      </c>
      <c r="M9" s="75">
        <f t="shared" si="2"/>
        <v>0</v>
      </c>
      <c r="N9" s="75">
        <f t="shared" si="2"/>
        <v>0</v>
      </c>
      <c r="O9" s="75">
        <f t="shared" si="2"/>
        <v>1</v>
      </c>
      <c r="P9" s="75">
        <f t="shared" si="2"/>
        <v>0</v>
      </c>
      <c r="Q9" s="75">
        <f t="shared" si="2"/>
        <v>0</v>
      </c>
      <c r="R9" s="75">
        <f t="shared" si="2"/>
        <v>1</v>
      </c>
      <c r="S9" s="75">
        <f t="shared" si="3"/>
        <v>1</v>
      </c>
      <c r="T9" s="75">
        <f t="shared" si="3"/>
        <v>0</v>
      </c>
      <c r="U9" s="75">
        <f t="shared" si="3"/>
        <v>1</v>
      </c>
      <c r="V9" s="75">
        <f t="shared" si="3"/>
        <v>1</v>
      </c>
      <c r="W9" s="75">
        <f t="shared" si="3"/>
        <v>0</v>
      </c>
      <c r="X9" s="75">
        <f t="shared" si="3"/>
        <v>0</v>
      </c>
      <c r="Y9" s="75">
        <f t="shared" si="3"/>
        <v>0</v>
      </c>
      <c r="Z9" s="75">
        <f t="shared" si="3"/>
        <v>0</v>
      </c>
      <c r="AA9" s="75">
        <f t="shared" si="3"/>
        <v>0</v>
      </c>
      <c r="AB9" s="75">
        <f t="shared" si="3"/>
        <v>0</v>
      </c>
      <c r="AC9" s="75">
        <f t="shared" si="4"/>
        <v>0</v>
      </c>
      <c r="AD9" s="75">
        <f t="shared" si="4"/>
        <v>0</v>
      </c>
      <c r="AE9" s="75">
        <f t="shared" si="4"/>
        <v>0</v>
      </c>
      <c r="AF9" s="75">
        <f t="shared" si="4"/>
        <v>0</v>
      </c>
      <c r="AG9" s="75">
        <f t="shared" si="4"/>
        <v>0</v>
      </c>
      <c r="AH9" s="75">
        <f t="shared" si="4"/>
        <v>0</v>
      </c>
      <c r="AI9" s="75">
        <f t="shared" si="4"/>
        <v>0</v>
      </c>
      <c r="AJ9" s="35" t="s">
        <v>88</v>
      </c>
      <c r="AM9" s="89">
        <f t="array" ref="AM9">COUNTIF(AM$83:AM$478,"="&amp;AM$2+3)</f>
        <v>1</v>
      </c>
      <c r="AN9" s="89">
        <f t="array" ref="AN9">COUNTIF(AN$83:AN$478,"="&amp;AN$2+3)</f>
        <v>0</v>
      </c>
      <c r="AO9" s="89">
        <f t="array" ref="AO9">COUNTIF(AO$83:AO$478,"="&amp;AO$2+3)</f>
        <v>1</v>
      </c>
      <c r="AP9" s="89">
        <f t="array" ref="AP9">COUNTIF(AP$83:AP$478,"="&amp;AP$2+3)</f>
        <v>0</v>
      </c>
      <c r="AQ9" s="89">
        <f t="array" ref="AQ9">COUNTIF(AQ$83:AQ$478,"="&amp;AQ$2+3)</f>
        <v>0</v>
      </c>
      <c r="AR9" s="89">
        <f t="array" ref="AR9">COUNTIF(AR$83:AR$478,"="&amp;AR$2+3)</f>
        <v>0</v>
      </c>
      <c r="AS9" s="89">
        <f t="array" ref="AS9">COUNTIF(AS$83:AS$478,"="&amp;AS$2+3)</f>
        <v>1</v>
      </c>
      <c r="AT9" s="89">
        <f t="array" ref="AT9">COUNTIF(AT$83:AT$478,"="&amp;AT$2+3)</f>
        <v>0</v>
      </c>
      <c r="AU9" s="89">
        <f t="array" ref="AU9">COUNTIF(AU$83:AU$478,"="&amp;AU$2+3)</f>
        <v>0</v>
      </c>
      <c r="AV9" s="89">
        <f t="array" ref="AV9">COUNTIF(AV$83:AV$478,"="&amp;AV$2+3)</f>
        <v>1</v>
      </c>
      <c r="AW9" s="89">
        <f t="array" ref="AW9">COUNTIF(AW$83:AW$478,"="&amp;AW$2+3)</f>
        <v>1</v>
      </c>
      <c r="AX9" s="89">
        <f t="array" ref="AX9">COUNTIF(AX$83:AX$478,"="&amp;AX$2+3)</f>
        <v>0</v>
      </c>
      <c r="AY9" s="89">
        <f t="array" ref="AY9">COUNTIF(AY$83:AY$478,"="&amp;AY$2+3)</f>
        <v>1</v>
      </c>
      <c r="AZ9" s="89">
        <f t="array" ref="AZ9">COUNTIF(AZ$83:AZ$478,"="&amp;AZ$2+3)</f>
        <v>0</v>
      </c>
      <c r="BA9" s="89">
        <f t="array" ref="BA9">COUNTIF(BA$83:BA$478,"="&amp;BA$2+3)</f>
        <v>0</v>
      </c>
      <c r="BB9" s="89">
        <f t="array" ref="BB9">COUNTIF(BB$83:BB$478,"="&amp;BB$2+3)</f>
        <v>0</v>
      </c>
      <c r="BC9" s="89">
        <f t="array" ref="BC9">COUNTIF(BC$83:BC$478,"="&amp;BC$2+3)</f>
        <v>0</v>
      </c>
      <c r="BD9" s="89">
        <f t="array" ref="BD9">COUNTIF(BD$83:BD$478,"="&amp;BD$2+3)</f>
        <v>0</v>
      </c>
      <c r="BE9" s="89">
        <f t="array" ref="BE9">COUNTIF(BE$83:BE$478,"="&amp;BE$2+3)</f>
        <v>0</v>
      </c>
      <c r="BF9" s="89">
        <f t="array" ref="BF9">COUNTIF(BF$83:BF$478,"="&amp;BF$2+3)</f>
        <v>0</v>
      </c>
      <c r="BG9" s="89">
        <f t="array" ref="BG9">COUNTIF(BG$83:BG$478,"="&amp;BG$2+3)</f>
        <v>0</v>
      </c>
      <c r="BH9" s="89">
        <f t="array" ref="BH9">COUNTIF(BH$83:BH$478,"="&amp;BH$2+3)</f>
        <v>0</v>
      </c>
      <c r="BI9" s="89">
        <f t="array" ref="BI9">COUNTIF(BI$83:BI$478,"="&amp;BI$2+3)</f>
        <v>0</v>
      </c>
      <c r="BJ9" s="89">
        <f t="array" ref="BJ9">COUNTIF(BJ$83:BJ$478,"="&amp;BJ$2+3)</f>
        <v>0</v>
      </c>
      <c r="BK9" s="89">
        <f t="array" ref="BK9">COUNTIF(BK$83:BK$478,"="&amp;BK$2+3)</f>
        <v>0</v>
      </c>
      <c r="BL9" s="89">
        <f t="array" ref="BL9">COUNTIF(BL$83:BL$478,"="&amp;BL$2+3)</f>
        <v>0</v>
      </c>
      <c r="BM9" s="89">
        <f t="array" ref="BM9">COUNTIF(BM$83:BM$478,"="&amp;BM$2+3)</f>
        <v>1</v>
      </c>
      <c r="BN9" s="89">
        <f t="array" ref="BN9">COUNTIF(BN$83:BN$478,"="&amp;BN$2+3)</f>
        <v>0</v>
      </c>
      <c r="BO9" s="89">
        <f t="array" ref="BO9">COUNTIF(BO$83:BO$478,"="&amp;BO$2+3)</f>
        <v>0</v>
      </c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2"/>
        <v>1</v>
      </c>
      <c r="J10" s="75">
        <f t="shared" si="2"/>
        <v>0</v>
      </c>
      <c r="K10" s="75">
        <f t="shared" si="2"/>
        <v>0</v>
      </c>
      <c r="L10" s="75">
        <f t="shared" si="2"/>
        <v>0</v>
      </c>
      <c r="M10" s="75">
        <f t="shared" si="2"/>
        <v>0</v>
      </c>
      <c r="N10" s="75">
        <f t="shared" si="2"/>
        <v>0</v>
      </c>
      <c r="O10" s="75">
        <f t="shared" si="2"/>
        <v>0</v>
      </c>
      <c r="P10" s="75">
        <f t="shared" si="2"/>
        <v>0</v>
      </c>
      <c r="Q10" s="75">
        <f t="shared" si="2"/>
        <v>0</v>
      </c>
      <c r="R10" s="75">
        <f t="shared" si="2"/>
        <v>0</v>
      </c>
      <c r="S10" s="75">
        <f t="shared" si="3"/>
        <v>0</v>
      </c>
      <c r="T10" s="75">
        <f t="shared" si="3"/>
        <v>0</v>
      </c>
      <c r="U10" s="75">
        <f t="shared" si="3"/>
        <v>0</v>
      </c>
      <c r="V10" s="75">
        <f t="shared" si="3"/>
        <v>0</v>
      </c>
      <c r="W10" s="75">
        <f t="shared" si="3"/>
        <v>0</v>
      </c>
      <c r="X10" s="75">
        <f t="shared" si="3"/>
        <v>0</v>
      </c>
      <c r="Y10" s="75">
        <f t="shared" si="3"/>
        <v>0</v>
      </c>
      <c r="Z10" s="75">
        <f t="shared" si="3"/>
        <v>0</v>
      </c>
      <c r="AA10" s="75">
        <f t="shared" si="3"/>
        <v>0</v>
      </c>
      <c r="AB10" s="75">
        <f t="shared" si="3"/>
        <v>0</v>
      </c>
      <c r="AC10" s="75">
        <f t="shared" si="4"/>
        <v>0</v>
      </c>
      <c r="AD10" s="75">
        <f t="shared" si="4"/>
        <v>0</v>
      </c>
      <c r="AE10" s="75">
        <f t="shared" si="4"/>
        <v>0</v>
      </c>
      <c r="AF10" s="75">
        <f t="shared" si="4"/>
        <v>0</v>
      </c>
      <c r="AG10" s="75">
        <f t="shared" si="4"/>
        <v>0</v>
      </c>
      <c r="AH10" s="75">
        <f t="shared" si="4"/>
        <v>0</v>
      </c>
      <c r="AI10" s="75">
        <f t="shared" si="4"/>
        <v>0</v>
      </c>
      <c r="AJ10" s="35" t="s">
        <v>89</v>
      </c>
      <c r="AM10" s="89">
        <f t="array" ref="AM10">COUNTIF(AM$83:AM$478,"&gt;"&amp;AM$2+3)</f>
        <v>1</v>
      </c>
      <c r="AN10" s="89">
        <f t="array" ref="AN10">COUNTIF(AN$83:AN$478,"&gt;"&amp;AN$2+3)</f>
        <v>0</v>
      </c>
      <c r="AO10" s="89">
        <f t="array" ref="AO10">COUNTIF(AO$83:AO$478,"&gt;"&amp;AO$2+3)</f>
        <v>0</v>
      </c>
      <c r="AP10" s="89">
        <f t="array" ref="AP10">COUNTIF(AP$83:AP$478,"&gt;"&amp;AP$2+3)</f>
        <v>0</v>
      </c>
      <c r="AQ10" s="89">
        <f t="array" ref="AQ10">COUNTIF(AQ$83:AQ$478,"&gt;"&amp;AQ$2+3)</f>
        <v>0</v>
      </c>
      <c r="AR10" s="89">
        <f t="array" ref="AR10">COUNTIF(AR$83:AR$478,"&gt;"&amp;AR$2+3)</f>
        <v>0</v>
      </c>
      <c r="AS10" s="89">
        <f t="array" ref="AS10">COUNTIF(AS$83:AS$478,"&gt;"&amp;AS$2+3)</f>
        <v>0</v>
      </c>
      <c r="AT10" s="89">
        <f t="array" ref="AT10">COUNTIF(AT$83:AT$478,"&gt;"&amp;AT$2+3)</f>
        <v>0</v>
      </c>
      <c r="AU10" s="89">
        <f t="array" ref="AU10">COUNTIF(AU$83:AU$478,"&gt;"&amp;AU$2+3)</f>
        <v>0</v>
      </c>
      <c r="AV10" s="89">
        <f t="array" ref="AV10">COUNTIF(AV$83:AV$478,"&gt;"&amp;AV$2+3)</f>
        <v>0</v>
      </c>
      <c r="AW10" s="89">
        <f t="array" ref="AW10">COUNTIF(AW$83:AW$478,"&gt;"&amp;AW$2+3)</f>
        <v>0</v>
      </c>
      <c r="AX10" s="89">
        <f t="array" ref="AX10">COUNTIF(AX$83:AX$478,"&gt;"&amp;AX$2+3)</f>
        <v>0</v>
      </c>
      <c r="AY10" s="89">
        <f t="array" ref="AY10">COUNTIF(AY$83:AY$478,"&gt;"&amp;AY$2+3)</f>
        <v>0</v>
      </c>
      <c r="AZ10" s="89">
        <f t="array" ref="AZ10">COUNTIF(AZ$83:AZ$478,"&gt;"&amp;AZ$2+3)</f>
        <v>0</v>
      </c>
      <c r="BA10" s="89">
        <f t="array" ref="BA10">COUNTIF(BA$83:BA$478,"&gt;"&amp;BA$2+3)</f>
        <v>0</v>
      </c>
      <c r="BB10" s="89">
        <f t="array" ref="BB10">COUNTIF(BB$83:BB$478,"&gt;"&amp;BB$2+3)</f>
        <v>0</v>
      </c>
      <c r="BC10" s="89">
        <f t="array" ref="BC10">COUNTIF(BC$83:BC$478,"&gt;"&amp;BC$2+3)</f>
        <v>0</v>
      </c>
      <c r="BD10" s="89">
        <f t="array" ref="BD10">COUNTIF(BD$83:BD$478,"&gt;"&amp;BD$2+3)</f>
        <v>0</v>
      </c>
      <c r="BE10" s="89">
        <f t="array" ref="BE10">COUNTIF(BE$83:BE$478,"&gt;"&amp;BE$2+3)</f>
        <v>0</v>
      </c>
      <c r="BF10" s="89">
        <f t="array" ref="BF10">COUNTIF(BF$83:BF$478,"&gt;"&amp;BF$2+3)</f>
        <v>0</v>
      </c>
      <c r="BG10" s="89">
        <f t="array" ref="BG10">COUNTIF(BG$83:BG$478,"&gt;"&amp;BG$2+3)</f>
        <v>0</v>
      </c>
      <c r="BH10" s="89">
        <f t="array" ref="BH10">COUNTIF(BH$83:BH$478,"&gt;"&amp;BH$2+3)</f>
        <v>0</v>
      </c>
      <c r="BI10" s="89">
        <f t="array" ref="BI10">COUNTIF(BI$83:BI$478,"&gt;"&amp;BI$2+3)</f>
        <v>0</v>
      </c>
      <c r="BJ10" s="89">
        <f t="array" ref="BJ10">COUNTIF(BJ$83:BJ$478,"&gt;"&amp;BJ$2+3)</f>
        <v>0</v>
      </c>
      <c r="BK10" s="89">
        <f t="array" ref="BK10">COUNTIF(BK$83:BK$478,"&gt;"&amp;BK$2+3)</f>
        <v>0</v>
      </c>
      <c r="BL10" s="89">
        <f t="array" ref="BL10">COUNTIF(BL$83:BL$478,"&gt;"&amp;BL$2+3)</f>
        <v>0</v>
      </c>
      <c r="BM10" s="89">
        <f t="array" ref="BM10">COUNTIF(BM$83:BM$478,"&gt;"&amp;BM$2+3)</f>
        <v>0</v>
      </c>
      <c r="BN10" s="89">
        <f t="array" ref="BN10">COUNTIF(BN$83:BN$478,"&gt;"&amp;BN$2+3)</f>
        <v>0</v>
      </c>
      <c r="BO10" s="89">
        <f t="array" ref="BO10">COUNTIF(BO$83:BO$478,"&gt;"&amp;BO$2+3)</f>
        <v>0</v>
      </c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2"/>
        <v>18</v>
      </c>
      <c r="J11" s="75">
        <f t="shared" si="2"/>
        <v>49</v>
      </c>
      <c r="K11" s="75">
        <f t="shared" si="2"/>
        <v>34</v>
      </c>
      <c r="L11" s="75">
        <f t="shared" si="2"/>
        <v>15</v>
      </c>
      <c r="M11" s="75">
        <f t="shared" si="2"/>
        <v>50</v>
      </c>
      <c r="N11" s="75">
        <f t="shared" si="2"/>
        <v>45</v>
      </c>
      <c r="O11" s="75">
        <f t="shared" si="2"/>
        <v>47</v>
      </c>
      <c r="P11" s="75">
        <f t="shared" si="2"/>
        <v>40</v>
      </c>
      <c r="Q11" s="75">
        <f t="shared" si="2"/>
        <v>42</v>
      </c>
      <c r="R11" s="75">
        <f t="shared" si="2"/>
        <v>31</v>
      </c>
      <c r="S11" s="75">
        <f t="shared" si="3"/>
        <v>42</v>
      </c>
      <c r="T11" s="75">
        <f t="shared" si="3"/>
        <v>54</v>
      </c>
      <c r="U11" s="75">
        <f t="shared" si="3"/>
        <v>38</v>
      </c>
      <c r="V11" s="75">
        <f t="shared" si="3"/>
        <v>33</v>
      </c>
      <c r="W11" s="75">
        <f t="shared" si="3"/>
        <v>35</v>
      </c>
      <c r="X11" s="75">
        <f t="shared" si="3"/>
        <v>0</v>
      </c>
      <c r="Y11" s="75">
        <f t="shared" si="3"/>
        <v>0</v>
      </c>
      <c r="Z11" s="75">
        <f t="shared" si="3"/>
        <v>0</v>
      </c>
      <c r="AA11" s="75">
        <f t="shared" si="3"/>
        <v>0</v>
      </c>
      <c r="AB11" s="75">
        <f t="shared" si="3"/>
        <v>0</v>
      </c>
      <c r="AC11" s="75">
        <f t="shared" si="4"/>
        <v>0</v>
      </c>
      <c r="AD11" s="75">
        <f t="shared" si="4"/>
        <v>0</v>
      </c>
      <c r="AE11" s="75">
        <f t="shared" si="4"/>
        <v>0</v>
      </c>
      <c r="AF11" s="75">
        <f t="shared" si="4"/>
        <v>0</v>
      </c>
      <c r="AG11" s="75">
        <f t="shared" si="4"/>
        <v>0</v>
      </c>
      <c r="AH11" s="75">
        <f t="shared" si="4"/>
        <v>0</v>
      </c>
      <c r="AI11" s="75">
        <f t="shared" si="4"/>
        <v>0</v>
      </c>
      <c r="AJ11" s="35" t="s">
        <v>74</v>
      </c>
      <c r="AM11" s="89">
        <f t="array" ref="AM11">SUM((AM$83:AM$478=AM$2)*($AK$83:$AK$478="M"))</f>
        <v>18</v>
      </c>
      <c r="AN11" s="89">
        <f t="array" ref="AN11">SUM((AN$83:AN$478=AN$2)*($AK$83:$AK$478="M"))</f>
        <v>27</v>
      </c>
      <c r="AO11" s="89">
        <f t="array" ref="AO11">SUM((AO$83:AO$478=AO$2)*($AK$83:$AK$478="M"))</f>
        <v>21</v>
      </c>
      <c r="AP11" s="89">
        <f t="array" ref="AP11">SUM((AP$83:AP$478=AP$2)*($AK$83:$AK$478="M"))</f>
        <v>15</v>
      </c>
      <c r="AQ11" s="89">
        <f t="array" ref="AQ11">SUM((AQ$83:AQ$478=AQ$2)*($AK$83:$AK$478="M"))</f>
        <v>23</v>
      </c>
      <c r="AR11" s="89">
        <f t="array" ref="AR11">SUM((AR$83:AR$478=AR$2)*($AK$83:$AK$478="M"))</f>
        <v>24</v>
      </c>
      <c r="AS11" s="89">
        <f t="array" ref="AS11">SUM((AS$83:AS$478=AS$2)*($AK$83:$AK$478="M"))</f>
        <v>25</v>
      </c>
      <c r="AT11" s="89">
        <f t="array" ref="AT11">SUM((AT$83:AT$478=AT$2)*($AK$83:$AK$478="M"))</f>
        <v>24</v>
      </c>
      <c r="AU11" s="89">
        <f t="array" ref="AU11">SUM((AU$83:AU$478=AU$2)*($AK$83:$AK$478="M"))</f>
        <v>23</v>
      </c>
      <c r="AV11" s="89">
        <f t="array" ref="AV11">SUM((AV$83:AV$478=AV$2)*($AK$83:$AK$478="M"))</f>
        <v>15</v>
      </c>
      <c r="AW11" s="89">
        <f t="array" ref="AW11">SUM((AW$83:AW$478=AW$2)*($AK$83:$AK$478="M"))</f>
        <v>20</v>
      </c>
      <c r="AX11" s="89">
        <f t="array" ref="AX11">SUM((AX$83:AX$478=AX$2)*($AK$83:$AK$478="M"))</f>
        <v>26</v>
      </c>
      <c r="AY11" s="89">
        <f t="array" ref="AY11">SUM((AY$83:AY$478=AY$2)*($AK$83:$AK$478="M"))</f>
        <v>16</v>
      </c>
      <c r="AZ11" s="89">
        <f t="array" ref="AZ11">SUM((AZ$83:AZ$478=AZ$2)*($AK$83:$AK$478="M"))</f>
        <v>16</v>
      </c>
      <c r="BA11" s="89">
        <f t="array" ref="BA11">SUM((BA$83:BA$478=BA$2)*($AK$83:$AK$478="M"))</f>
        <v>17</v>
      </c>
      <c r="BB11" s="89">
        <f t="array" ref="BB11">SUM((BB$83:BB$478=BB$2)*($AK$83:$AK$478="M"))</f>
        <v>22</v>
      </c>
      <c r="BC11" s="89">
        <f t="array" ref="BC11">SUM((BC$83:BC$478=BC$2)*($AK$83:$AK$478="M"))</f>
        <v>13</v>
      </c>
      <c r="BD11" s="89">
        <f t="array" ref="BD11">SUM((BD$83:BD$478=BD$2)*($AK$83:$AK$478="M"))</f>
        <v>26</v>
      </c>
      <c r="BE11" s="89">
        <f t="array" ref="BE11">SUM((BE$83:BE$478=BE$2)*($AK$83:$AK$478="M"))</f>
        <v>21</v>
      </c>
      <c r="BF11" s="89">
        <f t="array" ref="BF11">SUM((BF$83:BF$478=BF$2)*($AK$83:$AK$478="M"))</f>
        <v>22</v>
      </c>
      <c r="BG11" s="89">
        <f t="array" ref="BG11">SUM((BG$83:BG$478=BG$2)*($AK$83:$AK$478="M"))</f>
        <v>16</v>
      </c>
      <c r="BH11" s="89">
        <f t="array" ref="BH11">SUM((BH$83:BH$478=BH$2)*($AK$83:$AK$478="M"))</f>
        <v>19</v>
      </c>
      <c r="BI11" s="89">
        <f t="array" ref="BI11">SUM((BI$83:BI$478=BI$2)*($AK$83:$AK$478="M"))</f>
        <v>16</v>
      </c>
      <c r="BJ11" s="89">
        <f t="array" ref="BJ11">SUM((BJ$83:BJ$478=BJ$2)*($AK$83:$AK$478="M"))</f>
        <v>22</v>
      </c>
      <c r="BK11" s="89">
        <f t="array" ref="BK11">SUM((BK$83:BK$478=BK$2)*($AK$83:$AK$478="M"))</f>
        <v>28</v>
      </c>
      <c r="BL11" s="89">
        <f t="array" ref="BL11">SUM((BL$83:BL$478=BL$2)*($AK$83:$AK$478="M"))</f>
        <v>22</v>
      </c>
      <c r="BM11" s="89">
        <f t="array" ref="BM11">SUM((BM$83:BM$478=BM$2)*($AK$83:$AK$478="M"))</f>
        <v>17</v>
      </c>
      <c r="BN11" s="89">
        <f t="array" ref="BN11">SUM((BN$83:BN$478=BN$2)*($AK$83:$AK$478="M"))</f>
        <v>18</v>
      </c>
      <c r="BO11" s="89">
        <f t="array" ref="BO11">SUM((BO$83:BO$478=BO$2)*($AK$83:$AK$478="M"))</f>
        <v>1</v>
      </c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2"/>
        <v>1</v>
      </c>
      <c r="J12" s="75">
        <f t="shared" si="2"/>
        <v>17</v>
      </c>
      <c r="K12" s="75">
        <f t="shared" si="2"/>
        <v>2</v>
      </c>
      <c r="L12" s="75">
        <f t="shared" si="2"/>
        <v>0</v>
      </c>
      <c r="M12" s="75">
        <f t="shared" si="2"/>
        <v>4</v>
      </c>
      <c r="N12" s="75">
        <f t="shared" si="2"/>
        <v>19</v>
      </c>
      <c r="O12" s="75">
        <f t="shared" si="2"/>
        <v>10</v>
      </c>
      <c r="P12" s="75">
        <f t="shared" si="2"/>
        <v>6</v>
      </c>
      <c r="Q12" s="75">
        <f t="shared" si="2"/>
        <v>2</v>
      </c>
      <c r="R12" s="75">
        <f t="shared" si="2"/>
        <v>0</v>
      </c>
      <c r="S12" s="75">
        <f t="shared" si="3"/>
        <v>4</v>
      </c>
      <c r="T12" s="75">
        <f t="shared" si="3"/>
        <v>6</v>
      </c>
      <c r="U12" s="75">
        <f t="shared" si="3"/>
        <v>5</v>
      </c>
      <c r="V12" s="75">
        <f t="shared" si="3"/>
        <v>0</v>
      </c>
      <c r="W12" s="75">
        <f t="shared" si="3"/>
        <v>0</v>
      </c>
      <c r="X12" s="75">
        <f t="shared" si="3"/>
        <v>0</v>
      </c>
      <c r="Y12" s="75">
        <f t="shared" si="3"/>
        <v>0</v>
      </c>
      <c r="Z12" s="75">
        <f t="shared" si="3"/>
        <v>0</v>
      </c>
      <c r="AA12" s="75">
        <f t="shared" si="3"/>
        <v>0</v>
      </c>
      <c r="AB12" s="75">
        <f t="shared" si="3"/>
        <v>0</v>
      </c>
      <c r="AC12" s="75">
        <f t="shared" si="4"/>
        <v>0</v>
      </c>
      <c r="AD12" s="75">
        <f t="shared" si="4"/>
        <v>0</v>
      </c>
      <c r="AE12" s="75">
        <f t="shared" si="4"/>
        <v>0</v>
      </c>
      <c r="AF12" s="75">
        <f t="shared" si="4"/>
        <v>0</v>
      </c>
      <c r="AG12" s="75">
        <f t="shared" si="4"/>
        <v>0</v>
      </c>
      <c r="AH12" s="75">
        <f t="shared" si="4"/>
        <v>0</v>
      </c>
      <c r="AI12" s="75">
        <f t="shared" si="4"/>
        <v>0</v>
      </c>
      <c r="AJ12" s="35" t="s">
        <v>75</v>
      </c>
      <c r="AM12" s="89">
        <f t="array" ref="AM12">SUM((AM$83:AM$478=AM$2-1)*($AK$83:$AK$478="M"))</f>
        <v>1</v>
      </c>
      <c r="AN12" s="89">
        <f t="array" ref="AN12">SUM((AN$83:AN$478=AN$2-1)*($AK$83:$AK$478="M"))</f>
        <v>8</v>
      </c>
      <c r="AO12" s="89">
        <f t="array" ref="AO12">SUM((AO$83:AO$478=AO$2-1)*($AK$83:$AK$478="M"))</f>
        <v>0</v>
      </c>
      <c r="AP12" s="89">
        <f t="array" ref="AP12">SUM((AP$83:AP$478=AP$2-1)*($AK$83:$AK$478="M"))</f>
        <v>0</v>
      </c>
      <c r="AQ12" s="89">
        <f t="array" ref="AQ12">SUM((AQ$83:AQ$478=AQ$2-1)*($AK$83:$AK$478="M"))</f>
        <v>3</v>
      </c>
      <c r="AR12" s="89">
        <f t="array" ref="AR12">SUM((AR$83:AR$478=AR$2-1)*($AK$83:$AK$478="M"))</f>
        <v>9</v>
      </c>
      <c r="AS12" s="89">
        <f t="array" ref="AS12">SUM((AS$83:AS$478=AS$2-1)*($AK$83:$AK$478="M"))</f>
        <v>3</v>
      </c>
      <c r="AT12" s="89">
        <f t="array" ref="AT12">SUM((AT$83:AT$478=AT$2-1)*($AK$83:$AK$478="M"))</f>
        <v>4</v>
      </c>
      <c r="AU12" s="89">
        <f t="array" ref="AU12">SUM((AU$83:AU$478=AU$2-1)*($AK$83:$AK$478="M"))</f>
        <v>0</v>
      </c>
      <c r="AV12" s="89">
        <f t="array" ref="AV12">SUM((AV$83:AV$478=AV$2-1)*($AK$83:$AK$478="M"))</f>
        <v>0</v>
      </c>
      <c r="AW12" s="89">
        <f t="array" ref="AW12">SUM((AW$83:AW$478=AW$2-1)*($AK$83:$AK$478="M"))</f>
        <v>2</v>
      </c>
      <c r="AX12" s="89">
        <f t="array" ref="AX12">SUM((AX$83:AX$478=AX$2-1)*($AK$83:$AK$478="M"))</f>
        <v>4</v>
      </c>
      <c r="AY12" s="89">
        <f t="array" ref="AY12">SUM((AY$83:AY$478=AY$2-1)*($AK$83:$AK$478="M"))</f>
        <v>3</v>
      </c>
      <c r="AZ12" s="89">
        <f t="array" ref="AZ12">SUM((AZ$83:AZ$478=AZ$2-1)*($AK$83:$AK$478="M"))</f>
        <v>0</v>
      </c>
      <c r="BA12" s="89">
        <f t="array" ref="BA12">SUM((BA$83:BA$478=BA$2-1)*($AK$83:$AK$478="M"))</f>
        <v>0</v>
      </c>
      <c r="BB12" s="89">
        <f t="array" ref="BB12">SUM((BB$83:BB$478=BB$2-1)*($AK$83:$AK$478="M"))</f>
        <v>9</v>
      </c>
      <c r="BC12" s="89">
        <f t="array" ref="BC12">SUM((BC$83:BC$478=BC$2-1)*($AK$83:$AK$478="M"))</f>
        <v>2</v>
      </c>
      <c r="BD12" s="89">
        <f t="array" ref="BD12">SUM((BD$83:BD$478=BD$2-1)*($AK$83:$AK$478="M"))</f>
        <v>0</v>
      </c>
      <c r="BE12" s="89">
        <f t="array" ref="BE12">SUM((BE$83:BE$478=BE$2-1)*($AK$83:$AK$478="M"))</f>
        <v>10</v>
      </c>
      <c r="BF12" s="89">
        <f t="array" ref="BF12">SUM((BF$83:BF$478=BF$2-1)*($AK$83:$AK$478="M"))</f>
        <v>7</v>
      </c>
      <c r="BG12" s="89">
        <f t="array" ref="BG12">SUM((BG$83:BG$478=BG$2-1)*($AK$83:$AK$478="M"))</f>
        <v>2</v>
      </c>
      <c r="BH12" s="89">
        <f t="array" ref="BH12">SUM((BH$83:BH$478=BH$2-1)*($AK$83:$AK$478="M"))</f>
        <v>2</v>
      </c>
      <c r="BI12" s="89">
        <f t="array" ref="BI12">SUM((BI$83:BI$478=BI$2-1)*($AK$83:$AK$478="M"))</f>
        <v>0</v>
      </c>
      <c r="BJ12" s="89">
        <f t="array" ref="BJ12">SUM((BJ$83:BJ$478=BJ$2-1)*($AK$83:$AK$478="M"))</f>
        <v>2</v>
      </c>
      <c r="BK12" s="89">
        <f t="array" ref="BK12">SUM((BK$83:BK$478=BK$2-1)*($AK$83:$AK$478="M"))</f>
        <v>2</v>
      </c>
      <c r="BL12" s="89">
        <f t="array" ref="BL12">SUM((BL$83:BL$478=BL$2-1)*($AK$83:$AK$478="M"))</f>
        <v>2</v>
      </c>
      <c r="BM12" s="89">
        <f t="array" ref="BM12">SUM((BM$83:BM$478=BM$2-1)*($AK$83:$AK$478="M"))</f>
        <v>0</v>
      </c>
      <c r="BN12" s="89">
        <f t="array" ref="BN12">SUM((BN$83:BN$478=BN$2-1)*($AK$83:$AK$478="M"))</f>
        <v>0</v>
      </c>
      <c r="BO12" s="89">
        <f t="array" ref="BO12">SUM((BO$83:BO$478=BO$2-1)*($AK$83:$AK$478="M"))</f>
        <v>1</v>
      </c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9">SUMIF($AM$82:$IV$82,I$82,$AM13:$IV13)</f>
        <v>0</v>
      </c>
      <c r="J13" s="75">
        <f t="shared" si="9"/>
        <v>0</v>
      </c>
      <c r="K13" s="75">
        <f t="shared" si="9"/>
        <v>0</v>
      </c>
      <c r="L13" s="75">
        <f t="shared" si="9"/>
        <v>0</v>
      </c>
      <c r="M13" s="75">
        <f t="shared" si="9"/>
        <v>0</v>
      </c>
      <c r="N13" s="75">
        <f t="shared" si="9"/>
        <v>0</v>
      </c>
      <c r="O13" s="75">
        <f t="shared" si="9"/>
        <v>0</v>
      </c>
      <c r="P13" s="75">
        <f t="shared" si="9"/>
        <v>0</v>
      </c>
      <c r="Q13" s="75">
        <f t="shared" si="9"/>
        <v>0</v>
      </c>
      <c r="R13" s="75">
        <f t="shared" si="9"/>
        <v>0</v>
      </c>
      <c r="S13" s="75">
        <f t="shared" ref="S13:AB26" si="10">SUMIF($AM$82:$IV$82,S$82,$AM13:$IV13)</f>
        <v>0</v>
      </c>
      <c r="T13" s="75">
        <f t="shared" si="10"/>
        <v>0</v>
      </c>
      <c r="U13" s="75">
        <f t="shared" si="10"/>
        <v>0</v>
      </c>
      <c r="V13" s="75">
        <f t="shared" si="10"/>
        <v>0</v>
      </c>
      <c r="W13" s="75">
        <f t="shared" si="10"/>
        <v>0</v>
      </c>
      <c r="X13" s="75">
        <f t="shared" si="10"/>
        <v>0</v>
      </c>
      <c r="Y13" s="75">
        <f t="shared" si="10"/>
        <v>0</v>
      </c>
      <c r="Z13" s="75">
        <f t="shared" si="10"/>
        <v>0</v>
      </c>
      <c r="AA13" s="75">
        <f t="shared" si="10"/>
        <v>0</v>
      </c>
      <c r="AB13" s="75">
        <f t="shared" si="10"/>
        <v>0</v>
      </c>
      <c r="AC13" s="75">
        <f t="shared" ref="AC13:AI26" si="11">SUMIF($AM$82:$IV$82,AC$82,$AM13:$IV13)</f>
        <v>0</v>
      </c>
      <c r="AD13" s="75">
        <f t="shared" si="11"/>
        <v>0</v>
      </c>
      <c r="AE13" s="75">
        <f t="shared" si="11"/>
        <v>0</v>
      </c>
      <c r="AF13" s="75">
        <f t="shared" si="11"/>
        <v>0</v>
      </c>
      <c r="AG13" s="75">
        <f t="shared" si="11"/>
        <v>0</v>
      </c>
      <c r="AH13" s="75">
        <f t="shared" si="11"/>
        <v>0</v>
      </c>
      <c r="AI13" s="75">
        <f t="shared" si="11"/>
        <v>0</v>
      </c>
      <c r="AJ13" s="35" t="s">
        <v>76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>
        <f t="array" ref="BL13">SUM((BL$83:BL$478&lt;BL$2-1)*(BL$83:BL$478&gt;0)*($AK$83:$AK$478="M"))</f>
        <v>0</v>
      </c>
      <c r="BM13" s="89">
        <f t="array" ref="BM13">SUM((BM$83:BM$478&lt;BM$2-1)*(BM$83:BM$478&gt;0)*($AK$83:$AK$478="M"))</f>
        <v>0</v>
      </c>
      <c r="BN13" s="89">
        <f t="array" ref="BN13">SUM((BN$83:BN$478&lt;BN$2-1)*(BN$83:BN$478&gt;0)*($AK$83:$AK$478="M"))</f>
        <v>0</v>
      </c>
      <c r="BO13" s="89">
        <f t="array" ref="BO13">SUM((BO$83:BO$478&lt;BO$2-1)*(BO$83:BO$478&gt;0)*($AK$83:$AK$478="M"))</f>
        <v>0</v>
      </c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9"/>
        <v>14</v>
      </c>
      <c r="J14" s="75">
        <f t="shared" si="9"/>
        <v>7</v>
      </c>
      <c r="K14" s="75">
        <f t="shared" si="9"/>
        <v>29</v>
      </c>
      <c r="L14" s="75">
        <f t="shared" si="9"/>
        <v>20</v>
      </c>
      <c r="M14" s="75">
        <f t="shared" si="9"/>
        <v>19</v>
      </c>
      <c r="N14" s="75">
        <f t="shared" si="9"/>
        <v>10</v>
      </c>
      <c r="O14" s="75">
        <f t="shared" si="9"/>
        <v>17</v>
      </c>
      <c r="P14" s="75">
        <f t="shared" si="9"/>
        <v>25</v>
      </c>
      <c r="Q14" s="75">
        <f t="shared" si="9"/>
        <v>28</v>
      </c>
      <c r="R14" s="75">
        <f t="shared" si="9"/>
        <v>38</v>
      </c>
      <c r="S14" s="75">
        <f t="shared" si="10"/>
        <v>27</v>
      </c>
      <c r="T14" s="75">
        <f t="shared" si="10"/>
        <v>14</v>
      </c>
      <c r="U14" s="75">
        <f t="shared" si="10"/>
        <v>26</v>
      </c>
      <c r="V14" s="75">
        <f t="shared" si="10"/>
        <v>29</v>
      </c>
      <c r="W14" s="75">
        <f t="shared" si="10"/>
        <v>34</v>
      </c>
      <c r="X14" s="75">
        <f t="shared" si="10"/>
        <v>0</v>
      </c>
      <c r="Y14" s="75">
        <f t="shared" si="10"/>
        <v>0</v>
      </c>
      <c r="Z14" s="75">
        <f t="shared" si="10"/>
        <v>0</v>
      </c>
      <c r="AA14" s="75">
        <f t="shared" si="10"/>
        <v>0</v>
      </c>
      <c r="AB14" s="75">
        <f t="shared" si="10"/>
        <v>0</v>
      </c>
      <c r="AC14" s="75">
        <f t="shared" si="11"/>
        <v>0</v>
      </c>
      <c r="AD14" s="75">
        <f t="shared" si="11"/>
        <v>0</v>
      </c>
      <c r="AE14" s="75">
        <f t="shared" si="11"/>
        <v>0</v>
      </c>
      <c r="AF14" s="75">
        <f t="shared" si="11"/>
        <v>0</v>
      </c>
      <c r="AG14" s="75">
        <f t="shared" si="11"/>
        <v>0</v>
      </c>
      <c r="AH14" s="75">
        <f t="shared" si="11"/>
        <v>0</v>
      </c>
      <c r="AI14" s="75">
        <f t="shared" si="11"/>
        <v>0</v>
      </c>
      <c r="AJ14" s="35" t="s">
        <v>77</v>
      </c>
      <c r="AM14" s="89">
        <f t="array" ref="AM14">SUM((AM$83:AM$478=AM$2+1)*($AK$83:$AK$478="M"))</f>
        <v>14</v>
      </c>
      <c r="AN14" s="89">
        <f t="array" ref="AN14">SUM((AN$83:AN$478=AN$2+1)*($AK$83:$AK$478="M"))</f>
        <v>2</v>
      </c>
      <c r="AO14" s="89">
        <f t="array" ref="AO14">SUM((AO$83:AO$478=AO$2+1)*($AK$83:$AK$478="M"))</f>
        <v>12</v>
      </c>
      <c r="AP14" s="89">
        <f t="array" ref="AP14">SUM((AP$83:AP$478=AP$2+1)*($AK$83:$AK$478="M"))</f>
        <v>20</v>
      </c>
      <c r="AQ14" s="89">
        <f t="array" ref="AQ14">SUM((AQ$83:AQ$478=AQ$2+1)*($AK$83:$AK$478="M"))</f>
        <v>10</v>
      </c>
      <c r="AR14" s="89">
        <f t="array" ref="AR14">SUM((AR$83:AR$478=AR$2+1)*($AK$83:$AK$478="M"))</f>
        <v>6</v>
      </c>
      <c r="AS14" s="89">
        <f t="array" ref="AS14">SUM((AS$83:AS$478=AS$2+1)*($AK$83:$AK$478="M"))</f>
        <v>11</v>
      </c>
      <c r="AT14" s="89">
        <f t="array" ref="AT14">SUM((AT$83:AT$478=AT$2+1)*($AK$83:$AK$478="M"))</f>
        <v>8</v>
      </c>
      <c r="AU14" s="89">
        <f t="array" ref="AU14">SUM((AU$83:AU$478=AU$2+1)*($AK$83:$AK$478="M"))</f>
        <v>14</v>
      </c>
      <c r="AV14" s="89">
        <f t="array" ref="AV14">SUM((AV$83:AV$478=AV$2+1)*($AK$83:$AK$478="M"))</f>
        <v>20</v>
      </c>
      <c r="AW14" s="89">
        <f t="array" ref="AW14">SUM((AW$83:AW$478=AW$2+1)*($AK$83:$AK$478="M"))</f>
        <v>16</v>
      </c>
      <c r="AX14" s="89">
        <f t="array" ref="AX14">SUM((AX$83:AX$478=AX$2+1)*($AK$83:$AK$478="M"))</f>
        <v>8</v>
      </c>
      <c r="AY14" s="89">
        <f t="array" ref="AY14">SUM((AY$83:AY$478=AY$2+1)*($AK$83:$AK$478="M"))</f>
        <v>16</v>
      </c>
      <c r="AZ14" s="89">
        <f t="array" ref="AZ14">SUM((AZ$83:AZ$478=AZ$2+1)*($AK$83:$AK$478="M"))</f>
        <v>19</v>
      </c>
      <c r="BA14" s="89">
        <f t="array" ref="BA14">SUM((BA$83:BA$478=BA$2+1)*($AK$83:$AK$478="M"))</f>
        <v>20</v>
      </c>
      <c r="BB14" s="89">
        <f t="array" ref="BB14">SUM((BB$83:BB$478=BB$2+1)*($AK$83:$AK$478="M"))</f>
        <v>5</v>
      </c>
      <c r="BC14" s="89">
        <f t="array" ref="BC14">SUM((BC$83:BC$478=BC$2+1)*($AK$83:$AK$478="M"))</f>
        <v>17</v>
      </c>
      <c r="BD14" s="89">
        <f t="array" ref="BD14">SUM((BD$83:BD$478=BD$2+1)*($AK$83:$AK$478="M"))</f>
        <v>9</v>
      </c>
      <c r="BE14" s="89">
        <f t="array" ref="BE14">SUM((BE$83:BE$478=BE$2+1)*($AK$83:$AK$478="M"))</f>
        <v>4</v>
      </c>
      <c r="BF14" s="89">
        <f t="array" ref="BF14">SUM((BF$83:BF$478=BF$2+1)*($AK$83:$AK$478="M"))</f>
        <v>6</v>
      </c>
      <c r="BG14" s="89">
        <f t="array" ref="BG14">SUM((BG$83:BG$478=BG$2+1)*($AK$83:$AK$478="M"))</f>
        <v>17</v>
      </c>
      <c r="BH14" s="89">
        <f t="array" ref="BH14">SUM((BH$83:BH$478=BH$2+1)*($AK$83:$AK$478="M"))</f>
        <v>14</v>
      </c>
      <c r="BI14" s="89">
        <f t="array" ref="BI14">SUM((BI$83:BI$478=BI$2+1)*($AK$83:$AK$478="M"))</f>
        <v>18</v>
      </c>
      <c r="BJ14" s="89">
        <f t="array" ref="BJ14">SUM((BJ$83:BJ$478=BJ$2+1)*($AK$83:$AK$478="M"))</f>
        <v>11</v>
      </c>
      <c r="BK14" s="89">
        <f t="array" ref="BK14">SUM((BK$83:BK$478=BK$2+1)*($AK$83:$AK$478="M"))</f>
        <v>6</v>
      </c>
      <c r="BL14" s="89">
        <f t="array" ref="BL14">SUM((BL$83:BL$478=BL$2+1)*($AK$83:$AK$478="M"))</f>
        <v>10</v>
      </c>
      <c r="BM14" s="89">
        <f t="array" ref="BM14">SUM((BM$83:BM$478=BM$2+1)*($AK$83:$AK$478="M"))</f>
        <v>10</v>
      </c>
      <c r="BN14" s="89">
        <f t="array" ref="BN14">SUM((BN$83:BN$478=BN$2+1)*($AK$83:$AK$478="M"))</f>
        <v>14</v>
      </c>
      <c r="BO14" s="89">
        <f t="array" ref="BO14">SUM((BO$83:BO$478=BO$2+1)*($AK$83:$AK$478="M"))</f>
        <v>0</v>
      </c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9"/>
        <v>5</v>
      </c>
      <c r="J15" s="75">
        <f t="shared" si="9"/>
        <v>2</v>
      </c>
      <c r="K15" s="75">
        <f t="shared" si="9"/>
        <v>9</v>
      </c>
      <c r="L15" s="75">
        <f t="shared" si="9"/>
        <v>4</v>
      </c>
      <c r="M15" s="75">
        <f t="shared" si="9"/>
        <v>4</v>
      </c>
      <c r="N15" s="75">
        <f t="shared" si="9"/>
        <v>1</v>
      </c>
      <c r="O15" s="75">
        <f t="shared" si="9"/>
        <v>1</v>
      </c>
      <c r="P15" s="75">
        <f t="shared" si="9"/>
        <v>4</v>
      </c>
      <c r="Q15" s="75">
        <f t="shared" si="9"/>
        <v>3</v>
      </c>
      <c r="R15" s="75">
        <f t="shared" si="9"/>
        <v>6</v>
      </c>
      <c r="S15" s="75">
        <f t="shared" si="10"/>
        <v>2</v>
      </c>
      <c r="T15" s="75">
        <f t="shared" si="10"/>
        <v>1</v>
      </c>
      <c r="U15" s="75">
        <f t="shared" si="10"/>
        <v>5</v>
      </c>
      <c r="V15" s="75">
        <f t="shared" si="10"/>
        <v>12</v>
      </c>
      <c r="W15" s="75">
        <f t="shared" si="10"/>
        <v>6</v>
      </c>
      <c r="X15" s="75">
        <f t="shared" si="10"/>
        <v>0</v>
      </c>
      <c r="Y15" s="75">
        <f t="shared" si="10"/>
        <v>0</v>
      </c>
      <c r="Z15" s="75">
        <f t="shared" si="10"/>
        <v>0</v>
      </c>
      <c r="AA15" s="75">
        <f t="shared" si="10"/>
        <v>0</v>
      </c>
      <c r="AB15" s="75">
        <f t="shared" si="10"/>
        <v>0</v>
      </c>
      <c r="AC15" s="75">
        <f t="shared" si="11"/>
        <v>0</v>
      </c>
      <c r="AD15" s="75">
        <f t="shared" si="11"/>
        <v>0</v>
      </c>
      <c r="AE15" s="75">
        <f t="shared" si="11"/>
        <v>0</v>
      </c>
      <c r="AF15" s="75">
        <f t="shared" si="11"/>
        <v>0</v>
      </c>
      <c r="AG15" s="75">
        <f t="shared" si="11"/>
        <v>0</v>
      </c>
      <c r="AH15" s="75">
        <f t="shared" si="11"/>
        <v>0</v>
      </c>
      <c r="AI15" s="75">
        <f t="shared" si="11"/>
        <v>0</v>
      </c>
      <c r="AJ15" s="35" t="s">
        <v>91</v>
      </c>
      <c r="AM15" s="89">
        <f t="array" ref="AM15">SUM((AM$83:AM$478=AM$2+2)*($AK$83:$AK$478="M"))</f>
        <v>5</v>
      </c>
      <c r="AN15" s="89">
        <f t="array" ref="AN15">SUM((AN$83:AN$478=AN$2+2)*($AK$83:$AK$478="M"))</f>
        <v>2</v>
      </c>
      <c r="AO15" s="89">
        <f t="array" ref="AO15">SUM((AO$83:AO$478=AO$2+2)*($AK$83:$AK$478="M"))</f>
        <v>5</v>
      </c>
      <c r="AP15" s="89">
        <f t="array" ref="AP15">SUM((AP$83:AP$478=AP$2+2)*($AK$83:$AK$478="M"))</f>
        <v>4</v>
      </c>
      <c r="AQ15" s="89">
        <f t="array" ref="AQ15">SUM((AQ$83:AQ$478=AQ$2+2)*($AK$83:$AK$478="M"))</f>
        <v>3</v>
      </c>
      <c r="AR15" s="89">
        <f t="array" ref="AR15">SUM((AR$83:AR$478=AR$2+2)*($AK$83:$AK$478="M"))</f>
        <v>0</v>
      </c>
      <c r="AS15" s="89">
        <f t="array" ref="AS15">SUM((AS$83:AS$478=AS$2+2)*($AK$83:$AK$478="M"))</f>
        <v>0</v>
      </c>
      <c r="AT15" s="89">
        <f t="array" ref="AT15">SUM((AT$83:AT$478=AT$2+2)*($AK$83:$AK$478="M"))</f>
        <v>3</v>
      </c>
      <c r="AU15" s="89">
        <f t="array" ref="AU15">SUM((AU$83:AU$478=AU$2+2)*($AK$83:$AK$478="M"))</f>
        <v>2</v>
      </c>
      <c r="AV15" s="89">
        <f t="array" ref="AV15">SUM((AV$83:AV$478=AV$2+2)*($AK$83:$AK$478="M"))</f>
        <v>4</v>
      </c>
      <c r="AW15" s="89">
        <f t="array" ref="AW15">SUM((AW$83:AW$478=AW$2+2)*($AK$83:$AK$478="M"))</f>
        <v>1</v>
      </c>
      <c r="AX15" s="89">
        <f t="array" ref="AX15">SUM((AX$83:AX$478=AX$2+2)*($AK$83:$AK$478="M"))</f>
        <v>1</v>
      </c>
      <c r="AY15" s="89">
        <f t="array" ref="AY15">SUM((AY$83:AY$478=AY$2+2)*($AK$83:$AK$478="M"))</f>
        <v>3</v>
      </c>
      <c r="AZ15" s="89">
        <f t="array" ref="AZ15">SUM((AZ$83:AZ$478=AZ$2+2)*($AK$83:$AK$478="M"))</f>
        <v>4</v>
      </c>
      <c r="BA15" s="89">
        <f t="array" ref="BA15">SUM((BA$83:BA$478=BA$2+2)*($AK$83:$AK$478="M"))</f>
        <v>2</v>
      </c>
      <c r="BB15" s="89">
        <f t="array" ref="BB15">SUM((BB$83:BB$478=BB$2+2)*($AK$83:$AK$478="M"))</f>
        <v>0</v>
      </c>
      <c r="BC15" s="89">
        <f t="array" ref="BC15">SUM((BC$83:BC$478=BC$2+2)*($AK$83:$AK$478="M"))</f>
        <v>4</v>
      </c>
      <c r="BD15" s="89">
        <f t="array" ref="BD15">SUM((BD$83:BD$478=BD$2+2)*($AK$83:$AK$478="M"))</f>
        <v>1</v>
      </c>
      <c r="BE15" s="89">
        <f t="array" ref="BE15">SUM((BE$83:BE$478=BE$2+2)*($AK$83:$AK$478="M"))</f>
        <v>1</v>
      </c>
      <c r="BF15" s="89">
        <f t="array" ref="BF15">SUM((BF$83:BF$478=BF$2+2)*($AK$83:$AK$478="M"))</f>
        <v>1</v>
      </c>
      <c r="BG15" s="89">
        <f t="array" ref="BG15">SUM((BG$83:BG$478=BG$2+2)*($AK$83:$AK$478="M"))</f>
        <v>1</v>
      </c>
      <c r="BH15" s="89">
        <f t="array" ref="BH15">SUM((BH$83:BH$478=BH$2+2)*($AK$83:$AK$478="M"))</f>
        <v>1</v>
      </c>
      <c r="BI15" s="89">
        <f t="array" ref="BI15">SUM((BI$83:BI$478=BI$2+2)*($AK$83:$AK$478="M"))</f>
        <v>2</v>
      </c>
      <c r="BJ15" s="89">
        <f t="array" ref="BJ15">SUM((BJ$83:BJ$478=BJ$2+2)*($AK$83:$AK$478="M"))</f>
        <v>1</v>
      </c>
      <c r="BK15" s="89">
        <f t="array" ref="BK15">SUM((BK$83:BK$478=BK$2+2)*($AK$83:$AK$478="M"))</f>
        <v>0</v>
      </c>
      <c r="BL15" s="89">
        <f t="array" ref="BL15">SUM((BL$83:BL$478=BL$2+2)*($AK$83:$AK$478="M"))</f>
        <v>2</v>
      </c>
      <c r="BM15" s="89">
        <f t="array" ref="BM15">SUM((BM$83:BM$478=BM$2+2)*($AK$83:$AK$478="M"))</f>
        <v>8</v>
      </c>
      <c r="BN15" s="89">
        <f t="array" ref="BN15">SUM((BN$83:BN$478=BN$2+2)*($AK$83:$AK$478="M"))</f>
        <v>4</v>
      </c>
      <c r="BO15" s="89">
        <f t="array" ref="BO15">SUM((BO$83:BO$478=BO$2+2)*($AK$83:$AK$478="M"))</f>
        <v>0</v>
      </c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9"/>
        <v>6</v>
      </c>
      <c r="J16" s="75">
        <f t="shared" si="9"/>
        <v>2</v>
      </c>
      <c r="K16" s="75">
        <f t="shared" si="9"/>
        <v>10</v>
      </c>
      <c r="L16" s="75">
        <f t="shared" si="9"/>
        <v>4</v>
      </c>
      <c r="M16" s="75">
        <f t="shared" si="9"/>
        <v>4</v>
      </c>
      <c r="N16" s="75">
        <f t="shared" si="9"/>
        <v>1</v>
      </c>
      <c r="O16" s="75">
        <f t="shared" si="9"/>
        <v>1</v>
      </c>
      <c r="P16" s="75">
        <f t="shared" si="9"/>
        <v>4</v>
      </c>
      <c r="Q16" s="75">
        <f t="shared" si="9"/>
        <v>3</v>
      </c>
      <c r="R16" s="75">
        <f t="shared" si="9"/>
        <v>6</v>
      </c>
      <c r="S16" s="75">
        <f t="shared" si="10"/>
        <v>2</v>
      </c>
      <c r="T16" s="75">
        <f t="shared" si="10"/>
        <v>1</v>
      </c>
      <c r="U16" s="75">
        <f t="shared" si="10"/>
        <v>6</v>
      </c>
      <c r="V16" s="75">
        <f t="shared" si="10"/>
        <v>13</v>
      </c>
      <c r="W16" s="75">
        <f t="shared" si="10"/>
        <v>6</v>
      </c>
      <c r="X16" s="75">
        <f t="shared" si="10"/>
        <v>0</v>
      </c>
      <c r="Y16" s="75">
        <f t="shared" si="10"/>
        <v>0</v>
      </c>
      <c r="Z16" s="75">
        <f t="shared" si="10"/>
        <v>0</v>
      </c>
      <c r="AA16" s="75">
        <f t="shared" si="10"/>
        <v>0</v>
      </c>
      <c r="AB16" s="75">
        <f t="shared" si="10"/>
        <v>0</v>
      </c>
      <c r="AC16" s="75">
        <f t="shared" si="11"/>
        <v>0</v>
      </c>
      <c r="AD16" s="75">
        <f t="shared" si="11"/>
        <v>0</v>
      </c>
      <c r="AE16" s="75">
        <f t="shared" si="11"/>
        <v>0</v>
      </c>
      <c r="AF16" s="75">
        <f t="shared" si="11"/>
        <v>0</v>
      </c>
      <c r="AG16" s="75">
        <f t="shared" si="11"/>
        <v>0</v>
      </c>
      <c r="AH16" s="75">
        <f t="shared" si="11"/>
        <v>0</v>
      </c>
      <c r="AI16" s="75">
        <f t="shared" si="11"/>
        <v>0</v>
      </c>
      <c r="AJ16" s="35" t="s">
        <v>78</v>
      </c>
      <c r="AM16" s="89">
        <f t="array" ref="AM16">SUM((AM$83:AM$478&gt;AM$2+1)*($AK$83:$AK$478="M"))</f>
        <v>6</v>
      </c>
      <c r="AN16" s="89">
        <f t="array" ref="AN16">SUM((AN$83:AN$478&gt;AN$2+1)*($AK$83:$AK$478="M"))</f>
        <v>2</v>
      </c>
      <c r="AO16" s="89">
        <f t="array" ref="AO16">SUM((AO$83:AO$478&gt;AO$2+1)*($AK$83:$AK$478="M"))</f>
        <v>6</v>
      </c>
      <c r="AP16" s="89">
        <f t="array" ref="AP16">SUM((AP$83:AP$478&gt;AP$2+1)*($AK$83:$AK$478="M"))</f>
        <v>4</v>
      </c>
      <c r="AQ16" s="89">
        <f t="array" ref="AQ16">SUM((AQ$83:AQ$478&gt;AQ$2+1)*($AK$83:$AK$478="M"))</f>
        <v>3</v>
      </c>
      <c r="AR16" s="89">
        <f t="array" ref="AR16">SUM((AR$83:AR$478&gt;AR$2+1)*($AK$83:$AK$478="M"))</f>
        <v>0</v>
      </c>
      <c r="AS16" s="89">
        <f t="array" ref="AS16">SUM((AS$83:AS$478&gt;AS$2+1)*($AK$83:$AK$478="M"))</f>
        <v>0</v>
      </c>
      <c r="AT16" s="89">
        <f t="array" ref="AT16">SUM((AT$83:AT$478&gt;AT$2+1)*($AK$83:$AK$478="M"))</f>
        <v>3</v>
      </c>
      <c r="AU16" s="89">
        <f t="array" ref="AU16">SUM((AU$83:AU$478&gt;AU$2+1)*($AK$83:$AK$478="M"))</f>
        <v>2</v>
      </c>
      <c r="AV16" s="89">
        <f t="array" ref="AV16">SUM((AV$83:AV$478&gt;AV$2+1)*($AK$83:$AK$478="M"))</f>
        <v>4</v>
      </c>
      <c r="AW16" s="89">
        <f t="array" ref="AW16">SUM((AW$83:AW$478&gt;AW$2+1)*($AK$83:$AK$478="M"))</f>
        <v>1</v>
      </c>
      <c r="AX16" s="89">
        <f t="array" ref="AX16">SUM((AX$83:AX$478&gt;AX$2+1)*($AK$83:$AK$478="M"))</f>
        <v>1</v>
      </c>
      <c r="AY16" s="89">
        <f t="array" ref="AY16">SUM((AY$83:AY$478&gt;AY$2+1)*($AK$83:$AK$478="M"))</f>
        <v>4</v>
      </c>
      <c r="AZ16" s="89">
        <f t="array" ref="AZ16">SUM((AZ$83:AZ$478&gt;AZ$2+1)*($AK$83:$AK$478="M"))</f>
        <v>4</v>
      </c>
      <c r="BA16" s="89">
        <f t="array" ref="BA16">SUM((BA$83:BA$478&gt;BA$2+1)*($AK$83:$AK$478="M"))</f>
        <v>2</v>
      </c>
      <c r="BB16" s="89">
        <f t="array" ref="BB16">SUM((BB$83:BB$478&gt;BB$2+1)*($AK$83:$AK$478="M"))</f>
        <v>0</v>
      </c>
      <c r="BC16" s="89">
        <f t="array" ref="BC16">SUM((BC$83:BC$478&gt;BC$2+1)*($AK$83:$AK$478="M"))</f>
        <v>4</v>
      </c>
      <c r="BD16" s="89">
        <f t="array" ref="BD16">SUM((BD$83:BD$478&gt;BD$2+1)*($AK$83:$AK$478="M"))</f>
        <v>1</v>
      </c>
      <c r="BE16" s="89">
        <f t="array" ref="BE16">SUM((BE$83:BE$478&gt;BE$2+1)*($AK$83:$AK$478="M"))</f>
        <v>1</v>
      </c>
      <c r="BF16" s="89">
        <f t="array" ref="BF16">SUM((BF$83:BF$478&gt;BF$2+1)*($AK$83:$AK$478="M"))</f>
        <v>1</v>
      </c>
      <c r="BG16" s="89">
        <f t="array" ref="BG16">SUM((BG$83:BG$478&gt;BG$2+1)*($AK$83:$AK$478="M"))</f>
        <v>1</v>
      </c>
      <c r="BH16" s="89">
        <f t="array" ref="BH16">SUM((BH$83:BH$478&gt;BH$2+1)*($AK$83:$AK$478="M"))</f>
        <v>1</v>
      </c>
      <c r="BI16" s="89">
        <f t="array" ref="BI16">SUM((BI$83:BI$478&gt;BI$2+1)*($AK$83:$AK$478="M"))</f>
        <v>2</v>
      </c>
      <c r="BJ16" s="89">
        <f t="array" ref="BJ16">SUM((BJ$83:BJ$478&gt;BJ$2+1)*($AK$83:$AK$478="M"))</f>
        <v>1</v>
      </c>
      <c r="BK16" s="89">
        <f t="array" ref="BK16">SUM((BK$83:BK$478&gt;BK$2+1)*($AK$83:$AK$478="M"))</f>
        <v>0</v>
      </c>
      <c r="BL16" s="89">
        <f t="array" ref="BL16">SUM((BL$83:BL$478&gt;BL$2+1)*($AK$83:$AK$478="M"))</f>
        <v>2</v>
      </c>
      <c r="BM16" s="89">
        <f t="array" ref="BM16">SUM((BM$83:BM$478&gt;BM$2+1)*($AK$83:$AK$478="M"))</f>
        <v>9</v>
      </c>
      <c r="BN16" s="89">
        <f t="array" ref="BN16">SUM((BN$83:BN$478&gt;BN$2+1)*($AK$83:$AK$478="M"))</f>
        <v>4</v>
      </c>
      <c r="BO16" s="89">
        <f t="array" ref="BO16">SUM((BO$83:BO$478&gt;BO$2+1)*($AK$83:$AK$478="M"))</f>
        <v>0</v>
      </c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9"/>
        <v>1</v>
      </c>
      <c r="J17" s="75">
        <f t="shared" si="9"/>
        <v>0</v>
      </c>
      <c r="K17" s="75">
        <f t="shared" si="9"/>
        <v>1</v>
      </c>
      <c r="L17" s="75">
        <f t="shared" si="9"/>
        <v>0</v>
      </c>
      <c r="M17" s="75">
        <f t="shared" si="9"/>
        <v>0</v>
      </c>
      <c r="N17" s="75">
        <f t="shared" si="9"/>
        <v>0</v>
      </c>
      <c r="O17" s="75">
        <f t="shared" si="9"/>
        <v>0</v>
      </c>
      <c r="P17" s="75">
        <f t="shared" si="9"/>
        <v>0</v>
      </c>
      <c r="Q17" s="75">
        <f t="shared" si="9"/>
        <v>0</v>
      </c>
      <c r="R17" s="75">
        <f t="shared" si="9"/>
        <v>0</v>
      </c>
      <c r="S17" s="75">
        <f t="shared" si="10"/>
        <v>0</v>
      </c>
      <c r="T17" s="75">
        <f t="shared" si="10"/>
        <v>0</v>
      </c>
      <c r="U17" s="75">
        <f t="shared" si="10"/>
        <v>1</v>
      </c>
      <c r="V17" s="75">
        <f t="shared" si="10"/>
        <v>1</v>
      </c>
      <c r="W17" s="75">
        <f t="shared" si="10"/>
        <v>0</v>
      </c>
      <c r="X17" s="75">
        <f t="shared" si="10"/>
        <v>0</v>
      </c>
      <c r="Y17" s="75">
        <f t="shared" si="10"/>
        <v>0</v>
      </c>
      <c r="Z17" s="75">
        <f t="shared" si="10"/>
        <v>0</v>
      </c>
      <c r="AA17" s="75">
        <f t="shared" si="10"/>
        <v>0</v>
      </c>
      <c r="AB17" s="75">
        <f t="shared" si="10"/>
        <v>0</v>
      </c>
      <c r="AC17" s="75">
        <f t="shared" si="11"/>
        <v>0</v>
      </c>
      <c r="AD17" s="75">
        <f t="shared" si="11"/>
        <v>0</v>
      </c>
      <c r="AE17" s="75">
        <f t="shared" si="11"/>
        <v>0</v>
      </c>
      <c r="AF17" s="75">
        <f t="shared" si="11"/>
        <v>0</v>
      </c>
      <c r="AG17" s="75">
        <f t="shared" si="11"/>
        <v>0</v>
      </c>
      <c r="AH17" s="75">
        <f t="shared" si="11"/>
        <v>0</v>
      </c>
      <c r="AI17" s="75">
        <f t="shared" si="11"/>
        <v>0</v>
      </c>
      <c r="AJ17" s="35" t="s">
        <v>90</v>
      </c>
      <c r="AM17" s="89">
        <f t="array" ref="AM17">SUM((AM$83:AM$478=AM$2+3)*($AK$83:$AK$478="M"))</f>
        <v>1</v>
      </c>
      <c r="AN17" s="89">
        <f t="array" ref="AN17">SUM((AN$83:AN$478=AN$2+3)*($AK$83:$AK$478="M"))</f>
        <v>0</v>
      </c>
      <c r="AO17" s="89">
        <f t="array" ref="AO17">SUM((AO$83:AO$478=AO$2+3)*($AK$83:$AK$478="M"))</f>
        <v>1</v>
      </c>
      <c r="AP17" s="89">
        <f t="array" ref="AP17">SUM((AP$83:AP$478=AP$2+3)*($AK$83:$AK$478="M"))</f>
        <v>0</v>
      </c>
      <c r="AQ17" s="89">
        <f t="array" ref="AQ17">SUM((AQ$83:AQ$478=AQ$2+3)*($AK$83:$AK$478="M"))</f>
        <v>0</v>
      </c>
      <c r="AR17" s="89">
        <f t="array" ref="AR17">SUM((AR$83:AR$478=AR$2+3)*($AK$83:$AK$478="M"))</f>
        <v>0</v>
      </c>
      <c r="AS17" s="89">
        <f t="array" ref="AS17">SUM((AS$83:AS$478=AS$2+3)*($AK$83:$AK$478="M"))</f>
        <v>0</v>
      </c>
      <c r="AT17" s="89">
        <f t="array" ref="AT17">SUM((AT$83:AT$478=AT$2+3)*($AK$83:$AK$478="M"))</f>
        <v>0</v>
      </c>
      <c r="AU17" s="89">
        <f t="array" ref="AU17">SUM((AU$83:AU$478=AU$2+3)*($AK$83:$AK$478="M"))</f>
        <v>0</v>
      </c>
      <c r="AV17" s="89">
        <f t="array" ref="AV17">SUM((AV$83:AV$478=AV$2+3)*($AK$83:$AK$478="M"))</f>
        <v>0</v>
      </c>
      <c r="AW17" s="89">
        <f t="array" ref="AW17">SUM((AW$83:AW$478=AW$2+3)*($AK$83:$AK$478="M"))</f>
        <v>0</v>
      </c>
      <c r="AX17" s="89">
        <f t="array" ref="AX17">SUM((AX$83:AX$478=AX$2+3)*($AK$83:$AK$478="M"))</f>
        <v>0</v>
      </c>
      <c r="AY17" s="89">
        <f t="array" ref="AY17">SUM((AY$83:AY$478=AY$2+3)*($AK$83:$AK$478="M"))</f>
        <v>1</v>
      </c>
      <c r="AZ17" s="89">
        <f t="array" ref="AZ17">SUM((AZ$83:AZ$478=AZ$2+3)*($AK$83:$AK$478="M"))</f>
        <v>0</v>
      </c>
      <c r="BA17" s="89">
        <f t="array" ref="BA17">SUM((BA$83:BA$478=BA$2+3)*($AK$83:$AK$478="M"))</f>
        <v>0</v>
      </c>
      <c r="BB17" s="89">
        <f t="array" ref="BB17">SUM((BB$83:BB$478=BB$2+3)*($AK$83:$AK$478="M"))</f>
        <v>0</v>
      </c>
      <c r="BC17" s="89">
        <f t="array" ref="BC17">SUM((BC$83:BC$478=BC$2+3)*($AK$83:$AK$478="M"))</f>
        <v>0</v>
      </c>
      <c r="BD17" s="89">
        <f t="array" ref="BD17">SUM((BD$83:BD$478=BD$2+3)*($AK$83:$AK$478="M"))</f>
        <v>0</v>
      </c>
      <c r="BE17" s="89">
        <f t="array" ref="BE17">SUM((BE$83:BE$478=BE$2+3)*($AK$83:$AK$478="M"))</f>
        <v>0</v>
      </c>
      <c r="BF17" s="89">
        <f t="array" ref="BF17">SUM((BF$83:BF$478=BF$2+3)*($AK$83:$AK$478="M"))</f>
        <v>0</v>
      </c>
      <c r="BG17" s="89">
        <f t="array" ref="BG17">SUM((BG$83:BG$478=BG$2+3)*($AK$83:$AK$478="M"))</f>
        <v>0</v>
      </c>
      <c r="BH17" s="89">
        <f t="array" ref="BH17">SUM((BH$83:BH$478=BH$2+3)*($AK$83:$AK$478="M"))</f>
        <v>0</v>
      </c>
      <c r="BI17" s="89">
        <f t="array" ref="BI17">SUM((BI$83:BI$478=BI$2+3)*($AK$83:$AK$478="M"))</f>
        <v>0</v>
      </c>
      <c r="BJ17" s="89">
        <f t="array" ref="BJ17">SUM((BJ$83:BJ$478=BJ$2+3)*($AK$83:$AK$478="M"))</f>
        <v>0</v>
      </c>
      <c r="BK17" s="89">
        <f t="array" ref="BK17">SUM((BK$83:BK$478=BK$2+3)*($AK$83:$AK$478="M"))</f>
        <v>0</v>
      </c>
      <c r="BL17" s="89">
        <f t="array" ref="BL17">SUM((BL$83:BL$478=BL$2+3)*($AK$83:$AK$478="M"))</f>
        <v>0</v>
      </c>
      <c r="BM17" s="89">
        <f t="array" ref="BM17">SUM((BM$83:BM$478=BM$2+3)*($AK$83:$AK$478="M"))</f>
        <v>1</v>
      </c>
      <c r="BN17" s="89">
        <f t="array" ref="BN17">SUM((BN$83:BN$478=BN$2+3)*($AK$83:$AK$478="M"))</f>
        <v>0</v>
      </c>
      <c r="BO17" s="89">
        <f t="array" ref="BO17">SUM((BO$83:BO$478=BO$2+3)*($AK$83:$AK$478="M"))</f>
        <v>0</v>
      </c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9"/>
        <v>0</v>
      </c>
      <c r="J18" s="75">
        <f t="shared" si="9"/>
        <v>0</v>
      </c>
      <c r="K18" s="75">
        <f t="shared" si="9"/>
        <v>0</v>
      </c>
      <c r="L18" s="75">
        <f t="shared" si="9"/>
        <v>0</v>
      </c>
      <c r="M18" s="75">
        <f t="shared" si="9"/>
        <v>0</v>
      </c>
      <c r="N18" s="75">
        <f t="shared" si="9"/>
        <v>0</v>
      </c>
      <c r="O18" s="75">
        <f t="shared" si="9"/>
        <v>0</v>
      </c>
      <c r="P18" s="75">
        <f t="shared" si="9"/>
        <v>0</v>
      </c>
      <c r="Q18" s="75">
        <f t="shared" si="9"/>
        <v>0</v>
      </c>
      <c r="R18" s="75">
        <f t="shared" si="9"/>
        <v>0</v>
      </c>
      <c r="S18" s="75">
        <f t="shared" si="10"/>
        <v>0</v>
      </c>
      <c r="T18" s="75">
        <f t="shared" si="10"/>
        <v>0</v>
      </c>
      <c r="U18" s="75">
        <f t="shared" si="10"/>
        <v>0</v>
      </c>
      <c r="V18" s="75">
        <f t="shared" si="10"/>
        <v>0</v>
      </c>
      <c r="W18" s="75">
        <f t="shared" si="10"/>
        <v>0</v>
      </c>
      <c r="X18" s="75">
        <f t="shared" si="10"/>
        <v>0</v>
      </c>
      <c r="Y18" s="75">
        <f t="shared" si="10"/>
        <v>0</v>
      </c>
      <c r="Z18" s="75">
        <f t="shared" si="10"/>
        <v>0</v>
      </c>
      <c r="AA18" s="75">
        <f t="shared" si="10"/>
        <v>0</v>
      </c>
      <c r="AB18" s="75">
        <f t="shared" si="10"/>
        <v>0</v>
      </c>
      <c r="AC18" s="75">
        <f t="shared" si="11"/>
        <v>0</v>
      </c>
      <c r="AD18" s="75">
        <f t="shared" si="11"/>
        <v>0</v>
      </c>
      <c r="AE18" s="75">
        <f t="shared" si="11"/>
        <v>0</v>
      </c>
      <c r="AF18" s="75">
        <f t="shared" si="11"/>
        <v>0</v>
      </c>
      <c r="AG18" s="75">
        <f t="shared" si="11"/>
        <v>0</v>
      </c>
      <c r="AH18" s="75">
        <f t="shared" si="11"/>
        <v>0</v>
      </c>
      <c r="AI18" s="75">
        <f t="shared" si="11"/>
        <v>0</v>
      </c>
      <c r="AJ18" s="35" t="s">
        <v>92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0</v>
      </c>
      <c r="AO18" s="89">
        <f t="array" ref="AO18">SUM((AO$83:AO$478&gt;AO$2+3)*($AK$83:$AK$478="M"))</f>
        <v>0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0</v>
      </c>
      <c r="AR18" s="89">
        <f t="array" ref="AR18">SUM((AR$83:AR$478&gt;AR$2+3)*($AK$83:$AK$478="M"))</f>
        <v>0</v>
      </c>
      <c r="AS18" s="89">
        <f t="array" ref="AS18">SUM((AS$83:AS$478&gt;AS$2+3)*($AK$83:$AK$478="M"))</f>
        <v>0</v>
      </c>
      <c r="AT18" s="89">
        <f t="array" ref="AT18">SUM((AT$83:AT$478&gt;AT$2+3)*($AK$83:$AK$478="M"))</f>
        <v>0</v>
      </c>
      <c r="AU18" s="89">
        <f t="array" ref="AU18">SUM((AU$83:AU$478&gt;AU$2+3)*($AK$83:$AK$478="M"))</f>
        <v>0</v>
      </c>
      <c r="AV18" s="89">
        <f t="array" ref="AV18">SUM((AV$83:AV$478&gt;AV$2+3)*($AK$83:$AK$478="M"))</f>
        <v>0</v>
      </c>
      <c r="AW18" s="89">
        <f t="array" ref="AW18">SUM((AW$83:AW$478&gt;AW$2+3)*($AK$83:$AK$478="M"))</f>
        <v>0</v>
      </c>
      <c r="AX18" s="89">
        <f t="array" ref="AX18">SUM((AX$83:AX$478&gt;AX$2+3)*($AK$83:$AK$478="M"))</f>
        <v>0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0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0</v>
      </c>
      <c r="BE18" s="89">
        <f t="array" ref="BE18">SUM((BE$83:BE$478&gt;BE$2+3)*($AK$83:$AK$478="M"))</f>
        <v>0</v>
      </c>
      <c r="BF18" s="89">
        <f t="array" ref="BF18">SUM((BF$83:BF$478&gt;BF$2+3)*($AK$83:$AK$478="M"))</f>
        <v>0</v>
      </c>
      <c r="BG18" s="89">
        <f t="array" ref="BG18">SUM((BG$83:BG$478&gt;BG$2+3)*($AK$83:$AK$478="M"))</f>
        <v>0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0</v>
      </c>
      <c r="BJ18" s="89">
        <f t="array" ref="BJ18">SUM((BJ$83:BJ$478&gt;BJ$2+3)*($AK$83:$AK$478="M"))</f>
        <v>0</v>
      </c>
      <c r="BK18" s="89">
        <f t="array" ref="BK18">SUM((BK$83:BK$478&gt;BK$2+3)*($AK$83:$AK$478="M"))</f>
        <v>0</v>
      </c>
      <c r="BL18" s="89">
        <f t="array" ref="BL18">SUM((BL$83:BL$478&gt;BL$2+3)*($AK$83:$AK$478="M"))</f>
        <v>0</v>
      </c>
      <c r="BM18" s="89">
        <f t="array" ref="BM18">SUM((BM$83:BM$478&gt;BM$2+3)*($AK$83:$AK$478="M"))</f>
        <v>0</v>
      </c>
      <c r="BN18" s="89">
        <f t="array" ref="BN18">SUM((BN$83:BN$478&gt;BN$2+3)*($AK$83:$AK$478="M"))</f>
        <v>0</v>
      </c>
      <c r="BO18" s="89">
        <f t="array" ref="BO18">SUM((BO$83:BO$478&gt;BO$2+3)*($AK$83:$AK$478="M"))</f>
        <v>0</v>
      </c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9"/>
        <v>1</v>
      </c>
      <c r="J19" s="75">
        <f t="shared" si="9"/>
        <v>8</v>
      </c>
      <c r="K19" s="75">
        <f t="shared" si="9"/>
        <v>2</v>
      </c>
      <c r="L19" s="75">
        <f t="shared" si="9"/>
        <v>3</v>
      </c>
      <c r="M19" s="75">
        <f t="shared" si="9"/>
        <v>3</v>
      </c>
      <c r="N19" s="75">
        <f t="shared" si="9"/>
        <v>8</v>
      </c>
      <c r="O19" s="75">
        <f t="shared" si="9"/>
        <v>8</v>
      </c>
      <c r="P19" s="75">
        <f t="shared" si="9"/>
        <v>3</v>
      </c>
      <c r="Q19" s="75">
        <f t="shared" si="9"/>
        <v>5</v>
      </c>
      <c r="R19" s="75">
        <f t="shared" si="9"/>
        <v>1</v>
      </c>
      <c r="S19" s="75">
        <f t="shared" si="10"/>
        <v>5</v>
      </c>
      <c r="T19" s="75">
        <f t="shared" si="10"/>
        <v>5</v>
      </c>
      <c r="U19" s="75">
        <f t="shared" si="10"/>
        <v>6</v>
      </c>
      <c r="V19" s="75">
        <f t="shared" si="10"/>
        <v>0</v>
      </c>
      <c r="W19" s="75">
        <f t="shared" si="10"/>
        <v>1</v>
      </c>
      <c r="X19" s="75">
        <f t="shared" si="10"/>
        <v>0</v>
      </c>
      <c r="Y19" s="75">
        <f t="shared" si="10"/>
        <v>0</v>
      </c>
      <c r="Z19" s="75">
        <f t="shared" si="10"/>
        <v>0</v>
      </c>
      <c r="AA19" s="75">
        <f t="shared" si="10"/>
        <v>0</v>
      </c>
      <c r="AB19" s="75">
        <f t="shared" si="10"/>
        <v>0</v>
      </c>
      <c r="AC19" s="75">
        <f t="shared" si="11"/>
        <v>0</v>
      </c>
      <c r="AD19" s="75">
        <f t="shared" si="11"/>
        <v>0</v>
      </c>
      <c r="AE19" s="75">
        <f t="shared" si="11"/>
        <v>0</v>
      </c>
      <c r="AF19" s="75">
        <f t="shared" si="11"/>
        <v>0</v>
      </c>
      <c r="AG19" s="75">
        <f t="shared" si="11"/>
        <v>0</v>
      </c>
      <c r="AH19" s="75">
        <f t="shared" si="11"/>
        <v>0</v>
      </c>
      <c r="AI19" s="75">
        <f t="shared" si="11"/>
        <v>0</v>
      </c>
      <c r="AJ19" s="35" t="s">
        <v>79</v>
      </c>
      <c r="AM19" s="89">
        <f t="array" ref="AM19">SUM((AM$83:AM$478=AM$2)*($AK$83:$AK$478="W"))</f>
        <v>1</v>
      </c>
      <c r="AN19" s="89">
        <f t="array" ref="AN19">SUM((AN$83:AN$478=AN$2)*($AK$83:$AK$478="W"))</f>
        <v>3</v>
      </c>
      <c r="AO19" s="89">
        <f t="array" ref="AO19">SUM((AO$83:AO$478=AO$2)*($AK$83:$AK$478="W"))</f>
        <v>0</v>
      </c>
      <c r="AP19" s="89">
        <f t="array" ref="AP19">SUM((AP$83:AP$478=AP$2)*($AK$83:$AK$478="W"))</f>
        <v>3</v>
      </c>
      <c r="AQ19" s="89">
        <f t="array" ref="AQ19">SUM((AQ$83:AQ$478=AQ$2)*($AK$83:$AK$478="W"))</f>
        <v>2</v>
      </c>
      <c r="AR19" s="89">
        <f t="array" ref="AR19">SUM((AR$83:AR$478=AR$2)*($AK$83:$AK$478="W"))</f>
        <v>4</v>
      </c>
      <c r="AS19" s="89">
        <f t="array" ref="AS19">SUM((AS$83:AS$478=AS$2)*($AK$83:$AK$478="W"))</f>
        <v>3</v>
      </c>
      <c r="AT19" s="89">
        <f t="array" ref="AT19">SUM((AT$83:AT$478=AT$2)*($AK$83:$AK$478="W"))</f>
        <v>1</v>
      </c>
      <c r="AU19" s="89">
        <f t="array" ref="AU19">SUM((AU$83:AU$478=AU$2)*($AK$83:$AK$478="W"))</f>
        <v>3</v>
      </c>
      <c r="AV19" s="89">
        <f t="array" ref="AV19">SUM((AV$83:AV$478=AV$2)*($AK$83:$AK$478="W"))</f>
        <v>1</v>
      </c>
      <c r="AW19" s="89">
        <f t="array" ref="AW19">SUM((AW$83:AW$478=AW$2)*($AK$83:$AK$478="W"))</f>
        <v>3</v>
      </c>
      <c r="AX19" s="89">
        <f t="array" ref="AX19">SUM((AX$83:AX$478=AX$2)*($AK$83:$AK$478="W"))</f>
        <v>2</v>
      </c>
      <c r="AY19" s="89">
        <f t="array" ref="AY19">SUM((AY$83:AY$478=AY$2)*($AK$83:$AK$478="W"))</f>
        <v>2</v>
      </c>
      <c r="AZ19" s="89">
        <f t="array" ref="AZ19">SUM((AZ$83:AZ$478=AZ$2)*($AK$83:$AK$478="W"))</f>
        <v>0</v>
      </c>
      <c r="BA19" s="89">
        <f t="array" ref="BA19">SUM((BA$83:BA$478=BA$2)*($AK$83:$AK$478="W"))</f>
        <v>1</v>
      </c>
      <c r="BB19" s="89">
        <f t="array" ref="BB19">SUM((BB$83:BB$478=BB$2)*($AK$83:$AK$478="W"))</f>
        <v>5</v>
      </c>
      <c r="BC19" s="89">
        <f t="array" ref="BC19">SUM((BC$83:BC$478=BC$2)*($AK$83:$AK$478="W"))</f>
        <v>2</v>
      </c>
      <c r="BD19" s="89">
        <f t="array" ref="BD19">SUM((BD$83:BD$478=BD$2)*($AK$83:$AK$478="W"))</f>
        <v>1</v>
      </c>
      <c r="BE19" s="89">
        <f t="array" ref="BE19">SUM((BE$83:BE$478=BE$2)*($AK$83:$AK$478="W"))</f>
        <v>4</v>
      </c>
      <c r="BF19" s="89">
        <f t="array" ref="BF19">SUM((BF$83:BF$478=BF$2)*($AK$83:$AK$478="W"))</f>
        <v>5</v>
      </c>
      <c r="BG19" s="89">
        <f t="array" ref="BG19">SUM((BG$83:BG$478=BG$2)*($AK$83:$AK$478="W"))</f>
        <v>2</v>
      </c>
      <c r="BH19" s="89">
        <f t="array" ref="BH19">SUM((BH$83:BH$478=BH$2)*($AK$83:$AK$478="W"))</f>
        <v>2</v>
      </c>
      <c r="BI19" s="89">
        <f t="array" ref="BI19">SUM((BI$83:BI$478=BI$2)*($AK$83:$AK$478="W"))</f>
        <v>0</v>
      </c>
      <c r="BJ19" s="89">
        <f t="array" ref="BJ19">SUM((BJ$83:BJ$478=BJ$2)*($AK$83:$AK$478="W"))</f>
        <v>2</v>
      </c>
      <c r="BK19" s="89">
        <f t="array" ref="BK19">SUM((BK$83:BK$478=BK$2)*($AK$83:$AK$478="W"))</f>
        <v>3</v>
      </c>
      <c r="BL19" s="89">
        <f t="array" ref="BL19">SUM((BL$83:BL$478=BL$2)*($AK$83:$AK$478="W"))</f>
        <v>4</v>
      </c>
      <c r="BM19" s="89">
        <f t="array" ref="BM19">SUM((BM$83:BM$478=BM$2)*($AK$83:$AK$478="W"))</f>
        <v>0</v>
      </c>
      <c r="BN19" s="89">
        <f t="array" ref="BN19">SUM((BN$83:BN$478=BN$2)*($AK$83:$AK$478="W"))</f>
        <v>0</v>
      </c>
      <c r="BO19" s="89">
        <f t="array" ref="BO19">SUM((BO$83:BO$478=BO$2)*($AK$83:$AK$478="W"))</f>
        <v>0</v>
      </c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9"/>
        <v>0</v>
      </c>
      <c r="J20" s="75">
        <f t="shared" si="9"/>
        <v>0</v>
      </c>
      <c r="K20" s="75">
        <f t="shared" si="9"/>
        <v>0</v>
      </c>
      <c r="L20" s="75">
        <f t="shared" si="9"/>
        <v>0</v>
      </c>
      <c r="M20" s="75">
        <f t="shared" si="9"/>
        <v>0</v>
      </c>
      <c r="N20" s="75">
        <f t="shared" si="9"/>
        <v>0</v>
      </c>
      <c r="O20" s="75">
        <f t="shared" si="9"/>
        <v>0</v>
      </c>
      <c r="P20" s="75">
        <f t="shared" si="9"/>
        <v>0</v>
      </c>
      <c r="Q20" s="75">
        <f t="shared" si="9"/>
        <v>0</v>
      </c>
      <c r="R20" s="75">
        <f t="shared" si="9"/>
        <v>0</v>
      </c>
      <c r="S20" s="75">
        <f t="shared" si="10"/>
        <v>0</v>
      </c>
      <c r="T20" s="75">
        <f t="shared" si="10"/>
        <v>0</v>
      </c>
      <c r="U20" s="75">
        <f t="shared" si="10"/>
        <v>0</v>
      </c>
      <c r="V20" s="75">
        <f t="shared" si="10"/>
        <v>0</v>
      </c>
      <c r="W20" s="75">
        <f t="shared" si="10"/>
        <v>0</v>
      </c>
      <c r="X20" s="75">
        <f t="shared" si="10"/>
        <v>0</v>
      </c>
      <c r="Y20" s="75">
        <f t="shared" si="10"/>
        <v>0</v>
      </c>
      <c r="Z20" s="75">
        <f t="shared" si="10"/>
        <v>0</v>
      </c>
      <c r="AA20" s="75">
        <f t="shared" si="10"/>
        <v>0</v>
      </c>
      <c r="AB20" s="75">
        <f t="shared" si="10"/>
        <v>0</v>
      </c>
      <c r="AC20" s="75">
        <f t="shared" si="11"/>
        <v>0</v>
      </c>
      <c r="AD20" s="75">
        <f t="shared" si="11"/>
        <v>0</v>
      </c>
      <c r="AE20" s="75">
        <f t="shared" si="11"/>
        <v>0</v>
      </c>
      <c r="AF20" s="75">
        <f t="shared" si="11"/>
        <v>0</v>
      </c>
      <c r="AG20" s="75">
        <f t="shared" si="11"/>
        <v>0</v>
      </c>
      <c r="AH20" s="75">
        <f t="shared" si="11"/>
        <v>0</v>
      </c>
      <c r="AI20" s="75">
        <f t="shared" si="11"/>
        <v>0</v>
      </c>
      <c r="AJ20" s="35" t="s">
        <v>80</v>
      </c>
      <c r="AM20" s="89">
        <f t="array" ref="AM20">SUM((AM$83:AM$478=AM$2-1)*($AK$83:$AK$478="W"))</f>
        <v>0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0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0</v>
      </c>
      <c r="BD20" s="89">
        <f t="array" ref="BD20">SUM((BD$83:BD$478=BD$2-1)*($AK$83:$AK$478="W"))</f>
        <v>0</v>
      </c>
      <c r="BE20" s="89">
        <f t="array" ref="BE20">SUM((BE$83:BE$478=BE$2-1)*($AK$83:$AK$478="W"))</f>
        <v>0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0</v>
      </c>
      <c r="BI20" s="89">
        <f t="array" ref="BI20">SUM((BI$83:BI$478=BI$2-1)*($AK$83:$AK$478="W"))</f>
        <v>0</v>
      </c>
      <c r="BJ20" s="89">
        <f t="array" ref="BJ20">SUM((BJ$83:BJ$478=BJ$2-1)*($AK$83:$AK$478="W"))</f>
        <v>0</v>
      </c>
      <c r="BK20" s="89">
        <f t="array" ref="BK20">SUM((BK$83:BK$478=BK$2-1)*($AK$83:$AK$478="W"))</f>
        <v>0</v>
      </c>
      <c r="BL20" s="89">
        <f t="array" ref="BL20">SUM((BL$83:BL$478=BL$2-1)*($AK$83:$AK$478="W"))</f>
        <v>0</v>
      </c>
      <c r="BM20" s="89">
        <f t="array" ref="BM20">SUM((BM$83:BM$478=BM$2-1)*($AK$83:$AK$478="W"))</f>
        <v>0</v>
      </c>
      <c r="BN20" s="89">
        <f t="array" ref="BN20">SUM((BN$83:BN$478=BN$2-1)*($AK$83:$AK$478="W"))</f>
        <v>0</v>
      </c>
      <c r="BO20" s="89">
        <f t="array" ref="BO20">SUM((BO$83:BO$478=BO$2-1)*($AK$83:$AK$478="W"))</f>
        <v>0</v>
      </c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10"/>
        <v>0</v>
      </c>
      <c r="T21" s="75">
        <f t="shared" si="10"/>
        <v>0</v>
      </c>
      <c r="U21" s="75">
        <f t="shared" si="10"/>
        <v>0</v>
      </c>
      <c r="V21" s="75">
        <f t="shared" si="10"/>
        <v>0</v>
      </c>
      <c r="W21" s="75">
        <f t="shared" si="10"/>
        <v>0</v>
      </c>
      <c r="X21" s="75">
        <f t="shared" si="10"/>
        <v>0</v>
      </c>
      <c r="Y21" s="75">
        <f t="shared" si="10"/>
        <v>0</v>
      </c>
      <c r="Z21" s="75">
        <f t="shared" si="10"/>
        <v>0</v>
      </c>
      <c r="AA21" s="75">
        <f t="shared" si="10"/>
        <v>0</v>
      </c>
      <c r="AB21" s="75">
        <f t="shared" si="10"/>
        <v>0</v>
      </c>
      <c r="AC21" s="75">
        <f t="shared" si="11"/>
        <v>0</v>
      </c>
      <c r="AD21" s="75">
        <f t="shared" si="11"/>
        <v>0</v>
      </c>
      <c r="AE21" s="75">
        <f t="shared" si="11"/>
        <v>0</v>
      </c>
      <c r="AF21" s="75">
        <f t="shared" si="11"/>
        <v>0</v>
      </c>
      <c r="AG21" s="75">
        <f t="shared" si="11"/>
        <v>0</v>
      </c>
      <c r="AH21" s="75">
        <f t="shared" si="11"/>
        <v>0</v>
      </c>
      <c r="AI21" s="75">
        <f t="shared" si="11"/>
        <v>0</v>
      </c>
      <c r="AJ21" s="35" t="s">
        <v>81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>
        <f t="array" ref="BL21">SUM((BL$83:BL$478&lt;BL$2-1)*(BL$83:BL$478&gt;0)*($AK$83:$AK$478="W"))</f>
        <v>0</v>
      </c>
      <c r="BM21" s="89">
        <f t="array" ref="BM21">SUM((BM$83:BM$478&lt;BM$2-1)*(BM$83:BM$478&gt;0)*($AK$83:$AK$478="W"))</f>
        <v>0</v>
      </c>
      <c r="BN21" s="89">
        <f t="array" ref="BN21">SUM((BN$83:BN$478&lt;BN$2-1)*(BN$83:BN$478&gt;0)*($AK$83:$AK$478="W"))</f>
        <v>0</v>
      </c>
      <c r="BO21" s="89">
        <f t="array" ref="BO21">SUM((BO$83:BO$478&lt;BO$2-1)*(BO$83:BO$478&gt;0)*($AK$83:$AK$478="W"))</f>
        <v>0</v>
      </c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9"/>
        <v>4</v>
      </c>
      <c r="J22" s="75">
        <f t="shared" si="9"/>
        <v>6</v>
      </c>
      <c r="K22" s="75">
        <f t="shared" si="9"/>
        <v>8</v>
      </c>
      <c r="L22" s="75">
        <f t="shared" si="9"/>
        <v>3</v>
      </c>
      <c r="M22" s="75">
        <f t="shared" si="9"/>
        <v>9</v>
      </c>
      <c r="N22" s="75">
        <f t="shared" si="9"/>
        <v>6</v>
      </c>
      <c r="O22" s="75">
        <f t="shared" si="9"/>
        <v>5</v>
      </c>
      <c r="P22" s="75">
        <f t="shared" si="9"/>
        <v>10</v>
      </c>
      <c r="Q22" s="75">
        <f t="shared" si="9"/>
        <v>8</v>
      </c>
      <c r="R22" s="75">
        <f t="shared" si="9"/>
        <v>7</v>
      </c>
      <c r="S22" s="75">
        <f t="shared" si="10"/>
        <v>5</v>
      </c>
      <c r="T22" s="75">
        <f t="shared" si="10"/>
        <v>8</v>
      </c>
      <c r="U22" s="75">
        <f t="shared" si="10"/>
        <v>8</v>
      </c>
      <c r="V22" s="75">
        <f t="shared" si="10"/>
        <v>10</v>
      </c>
      <c r="W22" s="75">
        <f t="shared" si="10"/>
        <v>10</v>
      </c>
      <c r="X22" s="75">
        <f t="shared" si="10"/>
        <v>0</v>
      </c>
      <c r="Y22" s="75">
        <f t="shared" si="10"/>
        <v>0</v>
      </c>
      <c r="Z22" s="75">
        <f t="shared" si="10"/>
        <v>0</v>
      </c>
      <c r="AA22" s="75">
        <f t="shared" si="10"/>
        <v>0</v>
      </c>
      <c r="AB22" s="75">
        <f t="shared" si="10"/>
        <v>0</v>
      </c>
      <c r="AC22" s="75">
        <f t="shared" si="11"/>
        <v>0</v>
      </c>
      <c r="AD22" s="75">
        <f t="shared" si="11"/>
        <v>0</v>
      </c>
      <c r="AE22" s="75">
        <f t="shared" si="11"/>
        <v>0</v>
      </c>
      <c r="AF22" s="75">
        <f t="shared" si="11"/>
        <v>0</v>
      </c>
      <c r="AG22" s="75">
        <f t="shared" si="11"/>
        <v>0</v>
      </c>
      <c r="AH22" s="75">
        <f t="shared" si="11"/>
        <v>0</v>
      </c>
      <c r="AI22" s="75">
        <f t="shared" si="11"/>
        <v>0</v>
      </c>
      <c r="AJ22" s="35" t="s">
        <v>82</v>
      </c>
      <c r="AM22" s="89">
        <f t="array" ref="AM22">SUM((AM$83:AM$478=AM$2+1)*($AK$83:$AK$478="W"))</f>
        <v>4</v>
      </c>
      <c r="AN22" s="89">
        <f t="array" ref="AN22">SUM((AN$83:AN$478=AN$2+1)*($AK$83:$AK$478="W"))</f>
        <v>4</v>
      </c>
      <c r="AO22" s="89">
        <f t="array" ref="AO22">SUM((AO$83:AO$478=AO$2+1)*($AK$83:$AK$478="W"))</f>
        <v>4</v>
      </c>
      <c r="AP22" s="89">
        <f t="array" ref="AP22">SUM((AP$83:AP$478=AP$2+1)*($AK$83:$AK$478="W"))</f>
        <v>3</v>
      </c>
      <c r="AQ22" s="89">
        <f t="array" ref="AQ22">SUM((AQ$83:AQ$478=AQ$2+1)*($AK$83:$AK$478="W"))</f>
        <v>3</v>
      </c>
      <c r="AR22" s="89">
        <f t="array" ref="AR22">SUM((AR$83:AR$478=AR$2+1)*($AK$83:$AK$478="W"))</f>
        <v>3</v>
      </c>
      <c r="AS22" s="89">
        <f t="array" ref="AS22">SUM((AS$83:AS$478=AS$2+1)*($AK$83:$AK$478="W"))</f>
        <v>3</v>
      </c>
      <c r="AT22" s="89">
        <f t="array" ref="AT22">SUM((AT$83:AT$478=AT$2+1)*($AK$83:$AK$478="W"))</f>
        <v>5</v>
      </c>
      <c r="AU22" s="89">
        <f t="array" ref="AU22">SUM((AU$83:AU$478=AU$2+1)*($AK$83:$AK$478="W"))</f>
        <v>4</v>
      </c>
      <c r="AV22" s="89">
        <f t="array" ref="AV22">SUM((AV$83:AV$478=AV$2+1)*($AK$83:$AK$478="W"))</f>
        <v>4</v>
      </c>
      <c r="AW22" s="89">
        <f t="array" ref="AW22">SUM((AW$83:AW$478=AW$2+1)*($AK$83:$AK$478="W"))</f>
        <v>3</v>
      </c>
      <c r="AX22" s="89">
        <f t="array" ref="AX22">SUM((AX$83:AX$478=AX$2+1)*($AK$83:$AK$478="W"))</f>
        <v>4</v>
      </c>
      <c r="AY22" s="89">
        <f t="array" ref="AY22">SUM((AY$83:AY$478=AY$2+1)*($AK$83:$AK$478="W"))</f>
        <v>5</v>
      </c>
      <c r="AZ22" s="89">
        <f t="array" ref="AZ22">SUM((AZ$83:AZ$478=AZ$2+1)*($AK$83:$AK$478="W"))</f>
        <v>5</v>
      </c>
      <c r="BA22" s="89">
        <f t="array" ref="BA22">SUM((BA$83:BA$478=BA$2+1)*($AK$83:$AK$478="W"))</f>
        <v>5</v>
      </c>
      <c r="BB22" s="89">
        <f t="array" ref="BB22">SUM((BB$83:BB$478=BB$2+1)*($AK$83:$AK$478="W"))</f>
        <v>2</v>
      </c>
      <c r="BC22" s="89">
        <f t="array" ref="BC22">SUM((BC$83:BC$478=BC$2+1)*($AK$83:$AK$478="W"))</f>
        <v>4</v>
      </c>
      <c r="BD22" s="89">
        <f t="array" ref="BD22">SUM((BD$83:BD$478=BD$2+1)*($AK$83:$AK$478="W"))</f>
        <v>6</v>
      </c>
      <c r="BE22" s="89">
        <f t="array" ref="BE22">SUM((BE$83:BE$478=BE$2+1)*($AK$83:$AK$478="W"))</f>
        <v>3</v>
      </c>
      <c r="BF22" s="89">
        <f t="array" ref="BF22">SUM((BF$83:BF$478=BF$2+1)*($AK$83:$AK$478="W"))</f>
        <v>2</v>
      </c>
      <c r="BG22" s="89">
        <f t="array" ref="BG22">SUM((BG$83:BG$478=BG$2+1)*($AK$83:$AK$478="W"))</f>
        <v>5</v>
      </c>
      <c r="BH22" s="89">
        <f t="array" ref="BH22">SUM((BH$83:BH$478=BH$2+1)*($AK$83:$AK$478="W"))</f>
        <v>4</v>
      </c>
      <c r="BI22" s="89">
        <f t="array" ref="BI22">SUM((BI$83:BI$478=BI$2+1)*($AK$83:$AK$478="W"))</f>
        <v>3</v>
      </c>
      <c r="BJ22" s="89">
        <f t="array" ref="BJ22">SUM((BJ$83:BJ$478=BJ$2+1)*($AK$83:$AK$478="W"))</f>
        <v>2</v>
      </c>
      <c r="BK22" s="89">
        <f t="array" ref="BK22">SUM((BK$83:BK$478=BK$2+1)*($AK$83:$AK$478="W"))</f>
        <v>4</v>
      </c>
      <c r="BL22" s="89">
        <f t="array" ref="BL22">SUM((BL$83:BL$478=BL$2+1)*($AK$83:$AK$478="W"))</f>
        <v>3</v>
      </c>
      <c r="BM22" s="89">
        <f t="array" ref="BM22">SUM((BM$83:BM$478=BM$2+1)*($AK$83:$AK$478="W"))</f>
        <v>5</v>
      </c>
      <c r="BN22" s="89">
        <f t="array" ref="BN22">SUM((BN$83:BN$478=BN$2+1)*($AK$83:$AK$478="W"))</f>
        <v>5</v>
      </c>
      <c r="BO22" s="89">
        <f t="array" ref="BO22">SUM((BO$83:BO$478=BO$2+1)*($AK$83:$AK$478="W"))</f>
        <v>0</v>
      </c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9"/>
        <v>1</v>
      </c>
      <c r="J23" s="75">
        <f t="shared" si="9"/>
        <v>0</v>
      </c>
      <c r="K23" s="75">
        <f t="shared" si="9"/>
        <v>4</v>
      </c>
      <c r="L23" s="75">
        <f t="shared" si="9"/>
        <v>1</v>
      </c>
      <c r="M23" s="75">
        <f t="shared" si="9"/>
        <v>2</v>
      </c>
      <c r="N23" s="75">
        <f t="shared" si="9"/>
        <v>0</v>
      </c>
      <c r="O23" s="75">
        <f t="shared" si="9"/>
        <v>0</v>
      </c>
      <c r="P23" s="75">
        <f t="shared" si="9"/>
        <v>1</v>
      </c>
      <c r="Q23" s="75">
        <f t="shared" si="9"/>
        <v>1</v>
      </c>
      <c r="R23" s="75">
        <f t="shared" si="9"/>
        <v>5</v>
      </c>
      <c r="S23" s="75">
        <f t="shared" si="10"/>
        <v>3</v>
      </c>
      <c r="T23" s="75">
        <f t="shared" si="10"/>
        <v>1</v>
      </c>
      <c r="U23" s="75">
        <f t="shared" si="10"/>
        <v>0</v>
      </c>
      <c r="V23" s="75">
        <f t="shared" si="10"/>
        <v>4</v>
      </c>
      <c r="W23" s="75">
        <f t="shared" si="10"/>
        <v>3</v>
      </c>
      <c r="X23" s="75">
        <f t="shared" si="10"/>
        <v>0</v>
      </c>
      <c r="Y23" s="75">
        <f t="shared" si="10"/>
        <v>0</v>
      </c>
      <c r="Z23" s="75">
        <f t="shared" si="10"/>
        <v>0</v>
      </c>
      <c r="AA23" s="75">
        <f t="shared" si="10"/>
        <v>0</v>
      </c>
      <c r="AB23" s="75">
        <f t="shared" si="10"/>
        <v>0</v>
      </c>
      <c r="AC23" s="75">
        <f t="shared" si="11"/>
        <v>0</v>
      </c>
      <c r="AD23" s="75">
        <f t="shared" si="11"/>
        <v>0</v>
      </c>
      <c r="AE23" s="75">
        <f t="shared" si="11"/>
        <v>0</v>
      </c>
      <c r="AF23" s="75">
        <f t="shared" si="11"/>
        <v>0</v>
      </c>
      <c r="AG23" s="75">
        <f t="shared" si="11"/>
        <v>0</v>
      </c>
      <c r="AH23" s="75">
        <f t="shared" si="11"/>
        <v>0</v>
      </c>
      <c r="AI23" s="75">
        <f t="shared" si="11"/>
        <v>0</v>
      </c>
      <c r="AJ23" s="35" t="s">
        <v>93</v>
      </c>
      <c r="AM23" s="89">
        <f t="array" ref="AM23">SUM((AM$83:AM$478=AM$2+2)*($AK$83:$AK$478="W"))</f>
        <v>1</v>
      </c>
      <c r="AN23" s="89">
        <f t="array" ref="AN23">SUM((AN$83:AN$478=AN$2+2)*($AK$83:$AK$478="W"))</f>
        <v>0</v>
      </c>
      <c r="AO23" s="89">
        <f t="array" ref="AO23">SUM((AO$83:AO$478=AO$2+2)*($AK$83:$AK$478="W"))</f>
        <v>3</v>
      </c>
      <c r="AP23" s="89">
        <f t="array" ref="AP23">SUM((AP$83:AP$478=AP$2+2)*($AK$83:$AK$478="W"))</f>
        <v>1</v>
      </c>
      <c r="AQ23" s="89">
        <f t="array" ref="AQ23">SUM((AQ$83:AQ$478=AQ$2+2)*($AK$83:$AK$478="W"))</f>
        <v>2</v>
      </c>
      <c r="AR23" s="89">
        <f t="array" ref="AR23">SUM((AR$83:AR$478=AR$2+2)*($AK$83:$AK$478="W"))</f>
        <v>0</v>
      </c>
      <c r="AS23" s="89">
        <f t="array" ref="AS23">SUM((AS$83:AS$478=AS$2+2)*($AK$83:$AK$478="W"))</f>
        <v>0</v>
      </c>
      <c r="AT23" s="89">
        <f t="array" ref="AT23">SUM((AT$83:AT$478=AT$2+2)*($AK$83:$AK$478="W"))</f>
        <v>1</v>
      </c>
      <c r="AU23" s="89">
        <f t="array" ref="AU23">SUM((AU$83:AU$478=AU$2+2)*($AK$83:$AK$478="W"))</f>
        <v>0</v>
      </c>
      <c r="AV23" s="89">
        <f t="array" ref="AV23">SUM((AV$83:AV$478=AV$2+2)*($AK$83:$AK$478="W"))</f>
        <v>1</v>
      </c>
      <c r="AW23" s="89">
        <f t="array" ref="AW23">SUM((AW$83:AW$478=AW$2+2)*($AK$83:$AK$478="W"))</f>
        <v>0</v>
      </c>
      <c r="AX23" s="89">
        <f t="array" ref="AX23">SUM((AX$83:AX$478=AX$2+2)*($AK$83:$AK$478="W"))</f>
        <v>1</v>
      </c>
      <c r="AY23" s="89">
        <f t="array" ref="AY23">SUM((AY$83:AY$478=AY$2+2)*($AK$83:$AK$478="W"))</f>
        <v>0</v>
      </c>
      <c r="AZ23" s="89">
        <f t="array" ref="AZ23">SUM((AZ$83:AZ$478=AZ$2+2)*($AK$83:$AK$478="W"))</f>
        <v>2</v>
      </c>
      <c r="BA23" s="89">
        <f t="array" ref="BA23">SUM((BA$83:BA$478=BA$2+2)*($AK$83:$AK$478="W"))</f>
        <v>1</v>
      </c>
      <c r="BB23" s="89">
        <f t="array" ref="BB23">SUM((BB$83:BB$478=BB$2+2)*($AK$83:$AK$478="W"))</f>
        <v>0</v>
      </c>
      <c r="BC23" s="89">
        <f t="array" ref="BC23">SUM((BC$83:BC$478=BC$2+2)*($AK$83:$AK$478="W"))</f>
        <v>1</v>
      </c>
      <c r="BD23" s="89">
        <f t="array" ref="BD23">SUM((BD$83:BD$478=BD$2+2)*($AK$83:$AK$478="W"))</f>
        <v>0</v>
      </c>
      <c r="BE23" s="89">
        <f t="array" ref="BE23">SUM((BE$83:BE$478=BE$2+2)*($AK$83:$AK$478="W"))</f>
        <v>0</v>
      </c>
      <c r="BF23" s="89">
        <f t="array" ref="BF23">SUM((BF$83:BF$478=BF$2+2)*($AK$83:$AK$478="W"))</f>
        <v>0</v>
      </c>
      <c r="BG23" s="89">
        <f t="array" ref="BG23">SUM((BG$83:BG$478=BG$2+2)*($AK$83:$AK$478="W"))</f>
        <v>0</v>
      </c>
      <c r="BH23" s="89">
        <f t="array" ref="BH23">SUM((BH$83:BH$478=BH$2+2)*($AK$83:$AK$478="W"))</f>
        <v>1</v>
      </c>
      <c r="BI23" s="89">
        <f t="array" ref="BI23">SUM((BI$83:BI$478=BI$2+2)*($AK$83:$AK$478="W"))</f>
        <v>4</v>
      </c>
      <c r="BJ23" s="89">
        <f t="array" ref="BJ23">SUM((BJ$83:BJ$478=BJ$2+2)*($AK$83:$AK$478="W"))</f>
        <v>3</v>
      </c>
      <c r="BK23" s="89">
        <f t="array" ref="BK23">SUM((BK$83:BK$478=BK$2+2)*($AK$83:$AK$478="W"))</f>
        <v>0</v>
      </c>
      <c r="BL23" s="89">
        <f t="array" ref="BL23">SUM((BL$83:BL$478=BL$2+2)*($AK$83:$AK$478="W"))</f>
        <v>0</v>
      </c>
      <c r="BM23" s="89">
        <f t="array" ref="BM23">SUM((BM$83:BM$478=BM$2+2)*($AK$83:$AK$478="W"))</f>
        <v>2</v>
      </c>
      <c r="BN23" s="89">
        <f t="array" ref="BN23">SUM((BN$83:BN$478=BN$2+2)*($AK$83:$AK$478="W"))</f>
        <v>2</v>
      </c>
      <c r="BO23" s="89">
        <f t="array" ref="BO23">SUM((BO$83:BO$478=BO$2+2)*($AK$83:$AK$478="W"))</f>
        <v>0</v>
      </c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9"/>
        <v>2</v>
      </c>
      <c r="J24" s="75">
        <f t="shared" si="9"/>
        <v>0</v>
      </c>
      <c r="K24" s="75">
        <f t="shared" si="9"/>
        <v>4</v>
      </c>
      <c r="L24" s="75">
        <f t="shared" si="9"/>
        <v>1</v>
      </c>
      <c r="M24" s="75">
        <f t="shared" si="9"/>
        <v>2</v>
      </c>
      <c r="N24" s="75">
        <f t="shared" si="9"/>
        <v>0</v>
      </c>
      <c r="O24" s="75">
        <f t="shared" si="9"/>
        <v>1</v>
      </c>
      <c r="P24" s="75">
        <f t="shared" si="9"/>
        <v>1</v>
      </c>
      <c r="Q24" s="75">
        <f t="shared" si="9"/>
        <v>1</v>
      </c>
      <c r="R24" s="75">
        <f t="shared" si="9"/>
        <v>6</v>
      </c>
      <c r="S24" s="75">
        <f t="shared" si="10"/>
        <v>4</v>
      </c>
      <c r="T24" s="75">
        <f t="shared" si="10"/>
        <v>1</v>
      </c>
      <c r="U24" s="75">
        <f t="shared" si="10"/>
        <v>0</v>
      </c>
      <c r="V24" s="75">
        <f t="shared" si="10"/>
        <v>4</v>
      </c>
      <c r="W24" s="75">
        <f t="shared" si="10"/>
        <v>3</v>
      </c>
      <c r="X24" s="75">
        <f t="shared" si="10"/>
        <v>0</v>
      </c>
      <c r="Y24" s="75">
        <f t="shared" si="10"/>
        <v>0</v>
      </c>
      <c r="Z24" s="75">
        <f t="shared" si="10"/>
        <v>0</v>
      </c>
      <c r="AA24" s="75">
        <f t="shared" si="10"/>
        <v>0</v>
      </c>
      <c r="AB24" s="75">
        <f t="shared" si="10"/>
        <v>0</v>
      </c>
      <c r="AC24" s="75">
        <f t="shared" si="11"/>
        <v>0</v>
      </c>
      <c r="AD24" s="75">
        <f t="shared" si="11"/>
        <v>0</v>
      </c>
      <c r="AE24" s="75">
        <f t="shared" si="11"/>
        <v>0</v>
      </c>
      <c r="AF24" s="75">
        <f t="shared" si="11"/>
        <v>0</v>
      </c>
      <c r="AG24" s="75">
        <f t="shared" si="11"/>
        <v>0</v>
      </c>
      <c r="AH24" s="75">
        <f t="shared" si="11"/>
        <v>0</v>
      </c>
      <c r="AI24" s="75">
        <f t="shared" si="11"/>
        <v>0</v>
      </c>
      <c r="AJ24" s="35" t="s">
        <v>83</v>
      </c>
      <c r="AM24" s="89">
        <f t="array" ref="AM24">SUM((AM$83:AM$478&gt;AM$2+1)*($AK$83:$AK$478="W"))</f>
        <v>2</v>
      </c>
      <c r="AN24" s="89">
        <f t="array" ref="AN24">SUM((AN$83:AN$478&gt;AN$2+1)*($AK$83:$AK$478="W"))</f>
        <v>0</v>
      </c>
      <c r="AO24" s="89">
        <f t="array" ref="AO24">SUM((AO$83:AO$478&gt;AO$2+1)*($AK$83:$AK$478="W"))</f>
        <v>3</v>
      </c>
      <c r="AP24" s="89">
        <f t="array" ref="AP24">SUM((AP$83:AP$478&gt;AP$2+1)*($AK$83:$AK$478="W"))</f>
        <v>1</v>
      </c>
      <c r="AQ24" s="89">
        <f t="array" ref="AQ24">SUM((AQ$83:AQ$478&gt;AQ$2+1)*($AK$83:$AK$478="W"))</f>
        <v>2</v>
      </c>
      <c r="AR24" s="89">
        <f t="array" ref="AR24">SUM((AR$83:AR$478&gt;AR$2+1)*($AK$83:$AK$478="W"))</f>
        <v>0</v>
      </c>
      <c r="AS24" s="89">
        <f t="array" ref="AS24">SUM((AS$83:AS$478&gt;AS$2+1)*($AK$83:$AK$478="W"))</f>
        <v>1</v>
      </c>
      <c r="AT24" s="89">
        <f t="array" ref="AT24">SUM((AT$83:AT$478&gt;AT$2+1)*($AK$83:$AK$478="W"))</f>
        <v>1</v>
      </c>
      <c r="AU24" s="89">
        <f t="array" ref="AU24">SUM((AU$83:AU$478&gt;AU$2+1)*($AK$83:$AK$478="W"))</f>
        <v>0</v>
      </c>
      <c r="AV24" s="89">
        <f t="array" ref="AV24">SUM((AV$83:AV$478&gt;AV$2+1)*($AK$83:$AK$478="W"))</f>
        <v>2</v>
      </c>
      <c r="AW24" s="89">
        <f t="array" ref="AW24">SUM((AW$83:AW$478&gt;AW$2+1)*($AK$83:$AK$478="W"))</f>
        <v>1</v>
      </c>
      <c r="AX24" s="89">
        <f t="array" ref="AX24">SUM((AX$83:AX$478&gt;AX$2+1)*($AK$83:$AK$478="W"))</f>
        <v>1</v>
      </c>
      <c r="AY24" s="89">
        <f t="array" ref="AY24">SUM((AY$83:AY$478&gt;AY$2+1)*($AK$83:$AK$478="W"))</f>
        <v>0</v>
      </c>
      <c r="AZ24" s="89">
        <f t="array" ref="AZ24">SUM((AZ$83:AZ$478&gt;AZ$2+1)*($AK$83:$AK$478="W"))</f>
        <v>2</v>
      </c>
      <c r="BA24" s="89">
        <f t="array" ref="BA24">SUM((BA$83:BA$478&gt;BA$2+1)*($AK$83:$AK$478="W"))</f>
        <v>1</v>
      </c>
      <c r="BB24" s="89">
        <f t="array" ref="BB24">SUM((BB$83:BB$478&gt;BB$2+1)*($AK$83:$AK$478="W"))</f>
        <v>0</v>
      </c>
      <c r="BC24" s="89">
        <f t="array" ref="BC24">SUM((BC$83:BC$478&gt;BC$2+1)*($AK$83:$AK$478="W"))</f>
        <v>1</v>
      </c>
      <c r="BD24" s="89">
        <f t="array" ref="BD24">SUM((BD$83:BD$478&gt;BD$2+1)*($AK$83:$AK$478="W"))</f>
        <v>0</v>
      </c>
      <c r="BE24" s="89">
        <f t="array" ref="BE24">SUM((BE$83:BE$478&gt;BE$2+1)*($AK$83:$AK$478="W"))</f>
        <v>0</v>
      </c>
      <c r="BF24" s="89">
        <f t="array" ref="BF24">SUM((BF$83:BF$478&gt;BF$2+1)*($AK$83:$AK$478="W"))</f>
        <v>0</v>
      </c>
      <c r="BG24" s="89">
        <f t="array" ref="BG24">SUM((BG$83:BG$478&gt;BG$2+1)*($AK$83:$AK$478="W"))</f>
        <v>0</v>
      </c>
      <c r="BH24" s="89">
        <f t="array" ref="BH24">SUM((BH$83:BH$478&gt;BH$2+1)*($AK$83:$AK$478="W"))</f>
        <v>1</v>
      </c>
      <c r="BI24" s="89">
        <f t="array" ref="BI24">SUM((BI$83:BI$478&gt;BI$2+1)*($AK$83:$AK$478="W"))</f>
        <v>4</v>
      </c>
      <c r="BJ24" s="89">
        <f t="array" ref="BJ24">SUM((BJ$83:BJ$478&gt;BJ$2+1)*($AK$83:$AK$478="W"))</f>
        <v>3</v>
      </c>
      <c r="BK24" s="89">
        <f t="array" ref="BK24">SUM((BK$83:BK$478&gt;BK$2+1)*($AK$83:$AK$478="W"))</f>
        <v>0</v>
      </c>
      <c r="BL24" s="89">
        <f t="array" ref="BL24">SUM((BL$83:BL$478&gt;BL$2+1)*($AK$83:$AK$478="W"))</f>
        <v>0</v>
      </c>
      <c r="BM24" s="89">
        <f t="array" ref="BM24">SUM((BM$83:BM$478&gt;BM$2+1)*($AK$83:$AK$478="W"))</f>
        <v>2</v>
      </c>
      <c r="BN24" s="89">
        <f t="array" ref="BN24">SUM((BN$83:BN$478&gt;BN$2+1)*($AK$83:$AK$478="W"))</f>
        <v>2</v>
      </c>
      <c r="BO24" s="89">
        <f t="array" ref="BO24">SUM((BO$83:BO$478&gt;BO$2+1)*($AK$83:$AK$478="W"))</f>
        <v>0</v>
      </c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9"/>
        <v>0</v>
      </c>
      <c r="J25" s="75">
        <f t="shared" si="9"/>
        <v>0</v>
      </c>
      <c r="K25" s="75">
        <f t="shared" si="9"/>
        <v>0</v>
      </c>
      <c r="L25" s="75">
        <f t="shared" si="9"/>
        <v>0</v>
      </c>
      <c r="M25" s="75">
        <f t="shared" si="9"/>
        <v>0</v>
      </c>
      <c r="N25" s="75">
        <f t="shared" si="9"/>
        <v>0</v>
      </c>
      <c r="O25" s="75">
        <f t="shared" si="9"/>
        <v>1</v>
      </c>
      <c r="P25" s="75">
        <f t="shared" si="9"/>
        <v>0</v>
      </c>
      <c r="Q25" s="75">
        <f t="shared" si="9"/>
        <v>0</v>
      </c>
      <c r="R25" s="75">
        <f t="shared" si="9"/>
        <v>1</v>
      </c>
      <c r="S25" s="75">
        <f t="shared" si="10"/>
        <v>1</v>
      </c>
      <c r="T25" s="75">
        <f t="shared" si="10"/>
        <v>0</v>
      </c>
      <c r="U25" s="75">
        <f t="shared" si="10"/>
        <v>0</v>
      </c>
      <c r="V25" s="75">
        <f t="shared" si="10"/>
        <v>0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35" t="s">
        <v>95</v>
      </c>
      <c r="AM25" s="89">
        <f t="array" ref="AM25">SUM((AM$83:AM$478=AM$2+3)*($AK$83:$AK$478="W"))</f>
        <v>0</v>
      </c>
      <c r="AN25" s="89">
        <f t="array" ref="AN25">SUM((AN$83:AN$478=AN$2+3)*($AK$83:$AK$478="W"))</f>
        <v>0</v>
      </c>
      <c r="AO25" s="89">
        <f t="array" ref="AO25">SUM((AO$83:AO$478=AO$2+3)*($AK$83:$AK$478="W"))</f>
        <v>0</v>
      </c>
      <c r="AP25" s="89">
        <f t="array" ref="AP25">SUM((AP$83:AP$478=AP$2+3)*($AK$83:$AK$478="W"))</f>
        <v>0</v>
      </c>
      <c r="AQ25" s="89">
        <f t="array" ref="AQ25">SUM((AQ$83:AQ$478=AQ$2+3)*($AK$83:$AK$478="W"))</f>
        <v>0</v>
      </c>
      <c r="AR25" s="89">
        <f t="array" ref="AR25">SUM((AR$83:AR$478=AR$2+3)*($AK$83:$AK$478="W"))</f>
        <v>0</v>
      </c>
      <c r="AS25" s="89">
        <f t="array" ref="AS25">SUM((AS$83:AS$478=AS$2+3)*($AK$83:$AK$478="W"))</f>
        <v>1</v>
      </c>
      <c r="AT25" s="89">
        <f t="array" ref="AT25">SUM((AT$83:AT$478=AT$2+3)*($AK$83:$AK$478="W"))</f>
        <v>0</v>
      </c>
      <c r="AU25" s="89">
        <f t="array" ref="AU25">SUM((AU$83:AU$478=AU$2+3)*($AK$83:$AK$478="W"))</f>
        <v>0</v>
      </c>
      <c r="AV25" s="89">
        <f t="array" ref="AV25">SUM((AV$83:AV$478=AV$2+3)*($AK$83:$AK$478="W"))</f>
        <v>1</v>
      </c>
      <c r="AW25" s="89">
        <f t="array" ref="AW25">SUM((AW$83:AW$478=AW$2+3)*($AK$83:$AK$478="W"))</f>
        <v>1</v>
      </c>
      <c r="AX25" s="89">
        <f t="array" ref="AX25">SUM((AX$83:AX$478=AX$2+3)*($AK$83:$AK$478="W"))</f>
        <v>0</v>
      </c>
      <c r="AY25" s="89">
        <f t="array" ref="AY25">SUM((AY$83:AY$478=AY$2+3)*($AK$83:$AK$478="W"))</f>
        <v>0</v>
      </c>
      <c r="AZ25" s="89">
        <f t="array" ref="AZ25">SUM((AZ$83:AZ$478=AZ$2+3)*($AK$83:$AK$478="W"))</f>
        <v>0</v>
      </c>
      <c r="BA25" s="89">
        <f t="array" ref="BA25">SUM((BA$83:BA$478=BA$2+3)*($AK$83:$AK$478="W"))</f>
        <v>0</v>
      </c>
      <c r="BB25" s="89">
        <f t="array" ref="BB25">SUM((BB$83:BB$478=BB$2+3)*($AK$83:$AK$478="W"))</f>
        <v>0</v>
      </c>
      <c r="BC25" s="89">
        <f t="array" ref="BC25">SUM((BC$83:BC$478=BC$2+3)*($AK$83:$AK$478="W"))</f>
        <v>0</v>
      </c>
      <c r="BD25" s="89">
        <f t="array" ref="BD25">SUM((BD$83:BD$478=BD$2+3)*($AK$83:$AK$478="W"))</f>
        <v>0</v>
      </c>
      <c r="BE25" s="89">
        <f t="array" ref="BE25">SUM((BE$83:BE$478=BE$2+3)*($AK$83:$AK$478="W"))</f>
        <v>0</v>
      </c>
      <c r="BF25" s="89">
        <f t="array" ref="BF25">SUM((BF$83:BF$478=BF$2+3)*($AK$83:$AK$478="W"))</f>
        <v>0</v>
      </c>
      <c r="BG25" s="89">
        <f t="array" ref="BG25">SUM((BG$83:BG$478=BG$2+3)*($AK$83:$AK$478="W"))</f>
        <v>0</v>
      </c>
      <c r="BH25" s="89">
        <f t="array" ref="BH25">SUM((BH$83:BH$478=BH$2+3)*($AK$83:$AK$478="W"))</f>
        <v>0</v>
      </c>
      <c r="BI25" s="89">
        <f t="array" ref="BI25">SUM((BI$83:BI$478=BI$2+3)*($AK$83:$AK$478="W"))</f>
        <v>0</v>
      </c>
      <c r="BJ25" s="89">
        <f t="array" ref="BJ25">SUM((BJ$83:BJ$478=BJ$2+3)*($AK$83:$AK$478="W"))</f>
        <v>0</v>
      </c>
      <c r="BK25" s="89">
        <f t="array" ref="BK25">SUM((BK$83:BK$478=BK$2+3)*($AK$83:$AK$478="W"))</f>
        <v>0</v>
      </c>
      <c r="BL25" s="89">
        <f t="array" ref="BL25">SUM((BL$83:BL$478=BL$2+3)*($AK$83:$AK$478="W"))</f>
        <v>0</v>
      </c>
      <c r="BM25" s="89">
        <f t="array" ref="BM25">SUM((BM$83:BM$478=BM$2+3)*($AK$83:$AK$478="W"))</f>
        <v>0</v>
      </c>
      <c r="BN25" s="89">
        <f t="array" ref="BN25">SUM((BN$83:BN$478=BN$2+3)*($AK$83:$AK$478="W"))</f>
        <v>0</v>
      </c>
      <c r="BO25" s="89">
        <f t="array" ref="BO25">SUM((BO$83:BO$478=BO$2+3)*($AK$83:$AK$478="W"))</f>
        <v>0</v>
      </c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9"/>
        <v>1</v>
      </c>
      <c r="J26" s="75">
        <f t="shared" si="9"/>
        <v>0</v>
      </c>
      <c r="K26" s="75">
        <f t="shared" si="9"/>
        <v>0</v>
      </c>
      <c r="L26" s="75">
        <f t="shared" si="9"/>
        <v>0</v>
      </c>
      <c r="M26" s="75">
        <f t="shared" si="9"/>
        <v>0</v>
      </c>
      <c r="N26" s="75">
        <f t="shared" si="9"/>
        <v>0</v>
      </c>
      <c r="O26" s="75">
        <f t="shared" si="9"/>
        <v>0</v>
      </c>
      <c r="P26" s="75">
        <f t="shared" si="9"/>
        <v>0</v>
      </c>
      <c r="Q26" s="75">
        <f t="shared" si="9"/>
        <v>0</v>
      </c>
      <c r="R26" s="75">
        <f t="shared" si="9"/>
        <v>0</v>
      </c>
      <c r="S26" s="75">
        <f t="shared" si="10"/>
        <v>0</v>
      </c>
      <c r="T26" s="75">
        <f t="shared" si="10"/>
        <v>0</v>
      </c>
      <c r="U26" s="75">
        <f t="shared" si="10"/>
        <v>0</v>
      </c>
      <c r="V26" s="75">
        <f t="shared" si="10"/>
        <v>0</v>
      </c>
      <c r="W26" s="75">
        <f t="shared" si="10"/>
        <v>0</v>
      </c>
      <c r="X26" s="75">
        <f t="shared" si="10"/>
        <v>0</v>
      </c>
      <c r="Y26" s="75">
        <f t="shared" si="10"/>
        <v>0</v>
      </c>
      <c r="Z26" s="75">
        <f t="shared" si="10"/>
        <v>0</v>
      </c>
      <c r="AA26" s="75">
        <f t="shared" si="10"/>
        <v>0</v>
      </c>
      <c r="AB26" s="75">
        <f t="shared" si="10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35" t="s">
        <v>94</v>
      </c>
      <c r="AM26" s="89">
        <f t="array" ref="AM26">SUM((AM$83:AM$478&gt;AM$2+3)*($AK$83:$AK$478="W"))</f>
        <v>1</v>
      </c>
      <c r="AN26" s="89">
        <f t="array" ref="AN26">SUM((AN$83:AN$478&gt;AN$2+3)*($AK$83:$AK$478="W"))</f>
        <v>0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0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0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0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0</v>
      </c>
      <c r="BF26" s="89">
        <f t="array" ref="BF26">SUM((BF$83:BF$478&gt;BF$2+3)*($AK$83:$AK$478="W"))</f>
        <v>0</v>
      </c>
      <c r="BG26" s="89">
        <f t="array" ref="BG26">SUM((BG$83:BG$478&gt;BG$2+3)*($AK$83:$AK$478="W"))</f>
        <v>0</v>
      </c>
      <c r="BH26" s="89">
        <f t="array" ref="BH26">SUM((BH$83:BH$478&gt;BH$2+3)*($AK$83:$AK$478="W"))</f>
        <v>0</v>
      </c>
      <c r="BI26" s="89">
        <f t="array" ref="BI26">SUM((BI$83:BI$478&gt;BI$2+3)*($AK$83:$AK$478="W"))</f>
        <v>0</v>
      </c>
      <c r="BJ26" s="89">
        <f t="array" ref="BJ26">SUM((BJ$83:BJ$478&gt;BJ$2+3)*($AK$83:$AK$478="W"))</f>
        <v>0</v>
      </c>
      <c r="BK26" s="89">
        <f t="array" ref="BK26">SUM((BK$83:BK$478&gt;BK$2+3)*($AK$83:$AK$478="W"))</f>
        <v>0</v>
      </c>
      <c r="BL26" s="89">
        <f t="array" ref="BL26">SUM((BL$83:BL$478&gt;BL$2+3)*($AK$83:$AK$478="W"))</f>
        <v>0</v>
      </c>
      <c r="BM26" s="89">
        <f t="array" ref="BM26">SUM((BM$83:BM$478&gt;BM$2+3)*($AK$83:$AK$478="W"))</f>
        <v>0</v>
      </c>
      <c r="BN26" s="89">
        <f t="array" ref="BN26">SUM((BN$83:BN$478&gt;BN$2+3)*($AK$83:$AK$478="W"))</f>
        <v>0</v>
      </c>
      <c r="BO26" s="89">
        <f t="array" ref="BO26">SUM((BO$83:BO$478&gt;BO$2+3)*($AK$83:$AK$478="W"))</f>
        <v>0</v>
      </c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174</v>
      </c>
      <c r="J27" s="75">
        <f>SUMIF($AM$82:$IV$82,J$82,$AM27:$IV27)/COUNTIF($AM$82:$IV$82,J$82)</f>
        <v>133.5</v>
      </c>
      <c r="K27" s="75">
        <f>SUMIF($AM$82:$IV$82,K$82,$AM27:$IV27)/COUNTIF($AM$82:$IV$82,K$82)</f>
        <v>165.5</v>
      </c>
      <c r="L27" s="75">
        <f t="shared" ref="L27:U28" si="12">SUMIF($AM$82:$IV$82,L$82,$AM27:$IV27)</f>
        <v>171</v>
      </c>
      <c r="M27" s="75">
        <f t="shared" si="12"/>
        <v>309</v>
      </c>
      <c r="N27" s="75">
        <f t="shared" si="12"/>
        <v>266</v>
      </c>
      <c r="O27" s="75">
        <f t="shared" si="12"/>
        <v>284</v>
      </c>
      <c r="P27" s="75">
        <f t="shared" si="12"/>
        <v>306</v>
      </c>
      <c r="Q27" s="75">
        <f t="shared" si="12"/>
        <v>309</v>
      </c>
      <c r="R27" s="75">
        <f t="shared" si="12"/>
        <v>337</v>
      </c>
      <c r="S27" s="75">
        <f t="shared" si="12"/>
        <v>308</v>
      </c>
      <c r="T27" s="75">
        <f t="shared" si="12"/>
        <v>287</v>
      </c>
      <c r="U27" s="75">
        <f t="shared" si="12"/>
        <v>309</v>
      </c>
      <c r="V27" s="75">
        <f t="shared" ref="V27:AI28" si="13">SUMIF($AM$82:$IV$82,V$82,$AM27:$IV27)</f>
        <v>341</v>
      </c>
      <c r="W27" s="75">
        <f t="shared" si="13"/>
        <v>329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35" t="s">
        <v>49</v>
      </c>
      <c r="AM27" s="89">
        <f t="shared" ref="AM27:BO27" si="14">SUMIF(AM$83:AM$478,"&gt;0")</f>
        <v>174</v>
      </c>
      <c r="AN27" s="89">
        <f t="shared" si="14"/>
        <v>140</v>
      </c>
      <c r="AO27" s="89">
        <f t="shared" si="14"/>
        <v>173</v>
      </c>
      <c r="AP27" s="89">
        <f t="shared" si="14"/>
        <v>171</v>
      </c>
      <c r="AQ27" s="89">
        <f t="shared" si="14"/>
        <v>158</v>
      </c>
      <c r="AR27" s="89">
        <f t="shared" si="14"/>
        <v>138</v>
      </c>
      <c r="AS27" s="89">
        <f t="shared" si="14"/>
        <v>152</v>
      </c>
      <c r="AT27" s="89">
        <f t="shared" si="14"/>
        <v>155</v>
      </c>
      <c r="AU27" s="89">
        <f t="shared" si="14"/>
        <v>160</v>
      </c>
      <c r="AV27" s="89">
        <f t="shared" si="14"/>
        <v>175</v>
      </c>
      <c r="AW27" s="89">
        <f t="shared" si="14"/>
        <v>160</v>
      </c>
      <c r="AX27" s="89">
        <f t="shared" si="14"/>
        <v>150</v>
      </c>
      <c r="AY27" s="89">
        <f t="shared" si="14"/>
        <v>165</v>
      </c>
      <c r="AZ27" s="89">
        <f t="shared" si="14"/>
        <v>174</v>
      </c>
      <c r="BA27" s="89">
        <f t="shared" si="14"/>
        <v>169</v>
      </c>
      <c r="BB27" s="89">
        <f t="shared" si="14"/>
        <v>127</v>
      </c>
      <c r="BC27" s="89">
        <f t="shared" si="14"/>
        <v>158</v>
      </c>
      <c r="BD27" s="89">
        <f t="shared" si="14"/>
        <v>146</v>
      </c>
      <c r="BE27" s="89">
        <f t="shared" si="14"/>
        <v>128</v>
      </c>
      <c r="BF27" s="89">
        <f t="shared" si="14"/>
        <v>132</v>
      </c>
      <c r="BG27" s="89">
        <f t="shared" si="14"/>
        <v>151</v>
      </c>
      <c r="BH27" s="89">
        <f t="shared" si="14"/>
        <v>149</v>
      </c>
      <c r="BI27" s="89">
        <f t="shared" si="14"/>
        <v>162</v>
      </c>
      <c r="BJ27" s="89">
        <f t="shared" si="14"/>
        <v>148</v>
      </c>
      <c r="BK27" s="89">
        <f t="shared" si="14"/>
        <v>137</v>
      </c>
      <c r="BL27" s="89">
        <f t="shared" si="14"/>
        <v>144</v>
      </c>
      <c r="BM27" s="89">
        <f t="shared" si="14"/>
        <v>167</v>
      </c>
      <c r="BN27" s="89">
        <f t="shared" si="14"/>
        <v>160</v>
      </c>
      <c r="BO27" s="89">
        <f t="shared" si="14"/>
        <v>5</v>
      </c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46</v>
      </c>
      <c r="J28" s="75">
        <f>SUMIF($AM$82:$IV$82,J$82,$AM28:$IV28)/COUNTIF($AM$82:$IV$82,J$82)</f>
        <v>44.5</v>
      </c>
      <c r="K28" s="75">
        <f>SUMIF($AM$82:$IV$82,K$82,$AM28:$IV28)/COUNTIF($AM$82:$IV$82,K$82)</f>
        <v>44.5</v>
      </c>
      <c r="L28" s="75">
        <f t="shared" si="12"/>
        <v>46</v>
      </c>
      <c r="M28" s="75">
        <f t="shared" si="12"/>
        <v>91</v>
      </c>
      <c r="N28" s="75">
        <f t="shared" si="12"/>
        <v>89</v>
      </c>
      <c r="O28" s="75">
        <f t="shared" si="12"/>
        <v>89</v>
      </c>
      <c r="P28" s="75">
        <f t="shared" si="12"/>
        <v>89</v>
      </c>
      <c r="Q28" s="75">
        <f t="shared" si="12"/>
        <v>89</v>
      </c>
      <c r="R28" s="75">
        <f t="shared" si="12"/>
        <v>89</v>
      </c>
      <c r="S28" s="75">
        <f t="shared" si="12"/>
        <v>89</v>
      </c>
      <c r="T28" s="75">
        <f t="shared" si="12"/>
        <v>89</v>
      </c>
      <c r="U28" s="75">
        <f t="shared" si="12"/>
        <v>89</v>
      </c>
      <c r="V28" s="75">
        <f t="shared" si="13"/>
        <v>89</v>
      </c>
      <c r="W28" s="75">
        <f t="shared" si="13"/>
        <v>89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35" t="s">
        <v>50</v>
      </c>
      <c r="AM28" s="89">
        <f t="shared" ref="AM28:BO28" si="15">COUNTIF(AM$83:AM$478,"&gt;0")</f>
        <v>46</v>
      </c>
      <c r="AN28" s="89">
        <f t="shared" si="15"/>
        <v>46</v>
      </c>
      <c r="AO28" s="89">
        <f t="shared" si="15"/>
        <v>46</v>
      </c>
      <c r="AP28" s="89">
        <f t="shared" si="15"/>
        <v>46</v>
      </c>
      <c r="AQ28" s="89">
        <f t="shared" si="15"/>
        <v>46</v>
      </c>
      <c r="AR28" s="89">
        <f t="shared" si="15"/>
        <v>46</v>
      </c>
      <c r="AS28" s="89">
        <f t="shared" si="15"/>
        <v>46</v>
      </c>
      <c r="AT28" s="89">
        <f t="shared" si="15"/>
        <v>46</v>
      </c>
      <c r="AU28" s="89">
        <f t="shared" si="15"/>
        <v>46</v>
      </c>
      <c r="AV28" s="89">
        <f t="shared" si="15"/>
        <v>46</v>
      </c>
      <c r="AW28" s="89">
        <f t="shared" si="15"/>
        <v>46</v>
      </c>
      <c r="AX28" s="89">
        <f t="shared" si="15"/>
        <v>46</v>
      </c>
      <c r="AY28" s="89">
        <f t="shared" si="15"/>
        <v>46</v>
      </c>
      <c r="AZ28" s="89">
        <f t="shared" si="15"/>
        <v>46</v>
      </c>
      <c r="BA28" s="89">
        <f t="shared" si="15"/>
        <v>46</v>
      </c>
      <c r="BB28" s="89">
        <f t="shared" si="15"/>
        <v>43</v>
      </c>
      <c r="BC28" s="89">
        <f t="shared" si="15"/>
        <v>43</v>
      </c>
      <c r="BD28" s="89">
        <f t="shared" si="15"/>
        <v>43</v>
      </c>
      <c r="BE28" s="89">
        <f t="shared" si="15"/>
        <v>43</v>
      </c>
      <c r="BF28" s="89">
        <f t="shared" si="15"/>
        <v>43</v>
      </c>
      <c r="BG28" s="89">
        <f t="shared" si="15"/>
        <v>43</v>
      </c>
      <c r="BH28" s="89">
        <f t="shared" si="15"/>
        <v>43</v>
      </c>
      <c r="BI28" s="89">
        <f t="shared" si="15"/>
        <v>43</v>
      </c>
      <c r="BJ28" s="89">
        <f t="shared" si="15"/>
        <v>43</v>
      </c>
      <c r="BK28" s="89">
        <f t="shared" si="15"/>
        <v>43</v>
      </c>
      <c r="BL28" s="89">
        <f t="shared" si="15"/>
        <v>43</v>
      </c>
      <c r="BM28" s="89">
        <f t="shared" si="15"/>
        <v>43</v>
      </c>
      <c r="BN28" s="89">
        <f t="shared" si="15"/>
        <v>43</v>
      </c>
      <c r="BO28" s="89">
        <f t="shared" si="15"/>
        <v>2</v>
      </c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16">I27/I28</f>
        <v>3.7826086956521738</v>
      </c>
      <c r="J29" s="75">
        <f t="shared" si="16"/>
        <v>3</v>
      </c>
      <c r="K29" s="75">
        <f t="shared" si="16"/>
        <v>3.7191011235955056</v>
      </c>
      <c r="L29" s="75">
        <f t="shared" si="16"/>
        <v>3.7173913043478262</v>
      </c>
      <c r="M29" s="75">
        <f t="shared" si="16"/>
        <v>3.3956043956043955</v>
      </c>
      <c r="N29" s="75">
        <f t="shared" si="16"/>
        <v>2.9887640449438204</v>
      </c>
      <c r="O29" s="75">
        <f t="shared" si="16"/>
        <v>3.191011235955056</v>
      </c>
      <c r="P29" s="75">
        <f t="shared" si="16"/>
        <v>3.4382022471910112</v>
      </c>
      <c r="Q29" s="75">
        <f t="shared" si="16"/>
        <v>3.4719101123595504</v>
      </c>
      <c r="R29" s="75">
        <f t="shared" si="16"/>
        <v>3.7865168539325844</v>
      </c>
      <c r="S29" s="75">
        <f t="shared" si="16"/>
        <v>3.4606741573033708</v>
      </c>
      <c r="T29" s="75">
        <f t="shared" si="16"/>
        <v>3.2247191011235956</v>
      </c>
      <c r="U29" s="75">
        <f t="shared" si="16"/>
        <v>3.4719101123595504</v>
      </c>
      <c r="V29" s="75">
        <f t="shared" si="16"/>
        <v>3.8314606741573032</v>
      </c>
      <c r="W29" s="75">
        <f t="shared" si="16"/>
        <v>3.696629213483146</v>
      </c>
      <c r="X29" s="75" t="e">
        <f t="shared" si="16"/>
        <v>#DIV/0!</v>
      </c>
      <c r="Y29" s="75" t="e">
        <f t="shared" si="16"/>
        <v>#DIV/0!</v>
      </c>
      <c r="Z29" s="75" t="e">
        <f t="shared" si="16"/>
        <v>#DIV/0!</v>
      </c>
      <c r="AA29" s="75" t="e">
        <f t="shared" si="16"/>
        <v>#DIV/0!</v>
      </c>
      <c r="AB29" s="75" t="e">
        <f t="shared" si="16"/>
        <v>#DIV/0!</v>
      </c>
      <c r="AC29" s="75" t="e">
        <f t="shared" si="16"/>
        <v>#DIV/0!</v>
      </c>
      <c r="AD29" s="75" t="e">
        <f t="shared" si="16"/>
        <v>#DIV/0!</v>
      </c>
      <c r="AE29" s="75" t="e">
        <f t="shared" si="16"/>
        <v>#DIV/0!</v>
      </c>
      <c r="AF29" s="75" t="e">
        <f t="shared" si="16"/>
        <v>#DIV/0!</v>
      </c>
      <c r="AG29" s="75" t="e">
        <f t="shared" si="16"/>
        <v>#DIV/0!</v>
      </c>
      <c r="AH29" s="75" t="e">
        <f t="shared" si="16"/>
        <v>#DIV/0!</v>
      </c>
      <c r="AI29" s="75" t="e">
        <f t="shared" si="16"/>
        <v>#DIV/0!</v>
      </c>
      <c r="AJ29" s="35" t="s">
        <v>8</v>
      </c>
      <c r="AM29" s="89">
        <f>IF(AM28=0,0,AM27/AM28)</f>
        <v>3.7826086956521738</v>
      </c>
      <c r="AN29" s="89">
        <f t="shared" ref="AN29:BJ29" si="17">IF(AN28=0,0,AN27/AN28)</f>
        <v>3.0434782608695654</v>
      </c>
      <c r="AO29" s="89">
        <f t="shared" si="17"/>
        <v>3.7608695652173911</v>
      </c>
      <c r="AP29" s="89">
        <f t="shared" si="17"/>
        <v>3.7173913043478262</v>
      </c>
      <c r="AQ29" s="89">
        <f t="shared" si="17"/>
        <v>3.4347826086956523</v>
      </c>
      <c r="AR29" s="89">
        <f t="shared" si="17"/>
        <v>3</v>
      </c>
      <c r="AS29" s="89">
        <f t="shared" si="17"/>
        <v>3.3043478260869565</v>
      </c>
      <c r="AT29" s="89">
        <f t="shared" si="17"/>
        <v>3.3695652173913042</v>
      </c>
      <c r="AU29" s="89">
        <f t="shared" si="17"/>
        <v>3.4782608695652173</v>
      </c>
      <c r="AV29" s="89">
        <f t="shared" si="17"/>
        <v>3.8043478260869565</v>
      </c>
      <c r="AW29" s="89">
        <f t="shared" si="17"/>
        <v>3.4782608695652173</v>
      </c>
      <c r="AX29" s="89">
        <f t="shared" si="17"/>
        <v>3.2608695652173911</v>
      </c>
      <c r="AY29" s="89">
        <f t="shared" si="17"/>
        <v>3.5869565217391304</v>
      </c>
      <c r="AZ29" s="89">
        <f t="shared" si="17"/>
        <v>3.7826086956521738</v>
      </c>
      <c r="BA29" s="89">
        <f t="shared" si="17"/>
        <v>3.6739130434782608</v>
      </c>
      <c r="BB29" s="89">
        <f t="shared" si="17"/>
        <v>2.9534883720930232</v>
      </c>
      <c r="BC29" s="89">
        <f t="shared" si="17"/>
        <v>3.6744186046511627</v>
      </c>
      <c r="BD29" s="89">
        <f t="shared" si="17"/>
        <v>3.3953488372093021</v>
      </c>
      <c r="BE29" s="89">
        <f t="shared" si="17"/>
        <v>2.9767441860465116</v>
      </c>
      <c r="BF29" s="89">
        <f t="shared" si="17"/>
        <v>3.0697674418604652</v>
      </c>
      <c r="BG29" s="89">
        <f t="shared" si="17"/>
        <v>3.5116279069767442</v>
      </c>
      <c r="BH29" s="89">
        <f t="shared" si="17"/>
        <v>3.4651162790697674</v>
      </c>
      <c r="BI29" s="89">
        <f t="shared" si="17"/>
        <v>3.7674418604651163</v>
      </c>
      <c r="BJ29" s="89">
        <f t="shared" si="17"/>
        <v>3.441860465116279</v>
      </c>
      <c r="BK29" s="89">
        <f t="shared" ref="BK29:BO29" si="18">IF(BK28=0,0,BK27/BK28)</f>
        <v>3.1860465116279069</v>
      </c>
      <c r="BL29" s="89">
        <f t="shared" si="18"/>
        <v>3.3488372093023258</v>
      </c>
      <c r="BM29" s="89">
        <f t="shared" si="18"/>
        <v>3.8837209302325579</v>
      </c>
      <c r="BN29" s="89">
        <f t="shared" si="18"/>
        <v>3.7209302325581395</v>
      </c>
      <c r="BO29" s="89">
        <f t="shared" si="18"/>
        <v>2.5</v>
      </c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19">SUMIF($AM$82:$IV$82,I$82,$AM30:$IV30)</f>
        <v>6</v>
      </c>
      <c r="J30" s="75">
        <f t="shared" si="19"/>
        <v>11</v>
      </c>
      <c r="K30" s="75">
        <f t="shared" si="19"/>
        <v>14</v>
      </c>
      <c r="L30" s="75">
        <f t="shared" si="19"/>
        <v>7</v>
      </c>
      <c r="M30" s="75">
        <f t="shared" si="19"/>
        <v>15</v>
      </c>
      <c r="N30" s="75">
        <f t="shared" si="19"/>
        <v>12</v>
      </c>
      <c r="O30" s="75">
        <f t="shared" si="19"/>
        <v>11</v>
      </c>
      <c r="P30" s="75">
        <f t="shared" si="19"/>
        <v>13</v>
      </c>
      <c r="Q30" s="75">
        <f t="shared" si="19"/>
        <v>13</v>
      </c>
      <c r="R30" s="75">
        <f t="shared" si="19"/>
        <v>15</v>
      </c>
      <c r="S30" s="75">
        <f t="shared" ref="S30:AB31" si="20">SUMIF($AM$82:$IV$82,S$82,$AM30:$IV30)</f>
        <v>11</v>
      </c>
      <c r="T30" s="75">
        <f t="shared" si="20"/>
        <v>13</v>
      </c>
      <c r="U30" s="75">
        <f t="shared" si="20"/>
        <v>13</v>
      </c>
      <c r="V30" s="75">
        <f t="shared" si="20"/>
        <v>14</v>
      </c>
      <c r="W30" s="75">
        <f t="shared" si="20"/>
        <v>13</v>
      </c>
      <c r="X30" s="75">
        <f t="shared" si="20"/>
        <v>0</v>
      </c>
      <c r="Y30" s="75">
        <f t="shared" si="20"/>
        <v>0</v>
      </c>
      <c r="Z30" s="75">
        <f t="shared" si="20"/>
        <v>0</v>
      </c>
      <c r="AA30" s="75">
        <f t="shared" si="20"/>
        <v>0</v>
      </c>
      <c r="AB30" s="75">
        <f t="shared" si="20"/>
        <v>0</v>
      </c>
      <c r="AC30" s="75">
        <f t="shared" ref="AC30:AI31" si="21">SUMIF($AM$82:$IV$82,AC$82,$AM30:$IV30)</f>
        <v>0</v>
      </c>
      <c r="AD30" s="75">
        <f t="shared" si="21"/>
        <v>0</v>
      </c>
      <c r="AE30" s="75">
        <f t="shared" si="21"/>
        <v>0</v>
      </c>
      <c r="AF30" s="75">
        <f t="shared" si="21"/>
        <v>0</v>
      </c>
      <c r="AG30" s="75">
        <f t="shared" si="21"/>
        <v>0</v>
      </c>
      <c r="AH30" s="75">
        <f t="shared" si="21"/>
        <v>0</v>
      </c>
      <c r="AI30" s="75">
        <f t="shared" si="21"/>
        <v>0</v>
      </c>
      <c r="AJ30" s="35" t="s">
        <v>51</v>
      </c>
      <c r="AM30" s="89">
        <f t="shared" ref="AM30:BO30" si="22">SUMIF($AL$83:$AL$478,"1",AM$83:AM$478)</f>
        <v>6</v>
      </c>
      <c r="AN30" s="89">
        <f t="shared" si="22"/>
        <v>5</v>
      </c>
      <c r="AO30" s="89">
        <f t="shared" si="22"/>
        <v>8</v>
      </c>
      <c r="AP30" s="89">
        <f t="shared" si="22"/>
        <v>7</v>
      </c>
      <c r="AQ30" s="89">
        <f t="shared" si="22"/>
        <v>6</v>
      </c>
      <c r="AR30" s="89">
        <f t="shared" si="22"/>
        <v>6</v>
      </c>
      <c r="AS30" s="89">
        <f t="shared" si="22"/>
        <v>5</v>
      </c>
      <c r="AT30" s="89">
        <f t="shared" si="22"/>
        <v>7</v>
      </c>
      <c r="AU30" s="89">
        <f t="shared" si="22"/>
        <v>7</v>
      </c>
      <c r="AV30" s="89">
        <f t="shared" si="22"/>
        <v>8</v>
      </c>
      <c r="AW30" s="89">
        <f t="shared" si="22"/>
        <v>5</v>
      </c>
      <c r="AX30" s="89">
        <f t="shared" si="22"/>
        <v>7</v>
      </c>
      <c r="AY30" s="89">
        <f t="shared" si="22"/>
        <v>7</v>
      </c>
      <c r="AZ30" s="89">
        <f t="shared" si="22"/>
        <v>7</v>
      </c>
      <c r="BA30" s="89">
        <f t="shared" si="22"/>
        <v>6</v>
      </c>
      <c r="BB30" s="89">
        <f t="shared" si="22"/>
        <v>6</v>
      </c>
      <c r="BC30" s="89">
        <f t="shared" si="22"/>
        <v>6</v>
      </c>
      <c r="BD30" s="89">
        <f t="shared" si="22"/>
        <v>7</v>
      </c>
      <c r="BE30" s="89">
        <f t="shared" si="22"/>
        <v>6</v>
      </c>
      <c r="BF30" s="89">
        <f t="shared" si="22"/>
        <v>6</v>
      </c>
      <c r="BG30" s="89">
        <f t="shared" si="22"/>
        <v>6</v>
      </c>
      <c r="BH30" s="89">
        <f t="shared" si="22"/>
        <v>6</v>
      </c>
      <c r="BI30" s="89">
        <f t="shared" si="22"/>
        <v>7</v>
      </c>
      <c r="BJ30" s="89">
        <f t="shared" si="22"/>
        <v>6</v>
      </c>
      <c r="BK30" s="89">
        <f t="shared" si="22"/>
        <v>6</v>
      </c>
      <c r="BL30" s="89">
        <f t="shared" si="22"/>
        <v>6</v>
      </c>
      <c r="BM30" s="89">
        <f t="shared" si="22"/>
        <v>7</v>
      </c>
      <c r="BN30" s="89">
        <f t="shared" si="22"/>
        <v>7</v>
      </c>
      <c r="BO30" s="89">
        <f t="shared" si="22"/>
        <v>2</v>
      </c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19"/>
        <v>2</v>
      </c>
      <c r="J31" s="75">
        <f t="shared" si="19"/>
        <v>4</v>
      </c>
      <c r="K31" s="75">
        <f t="shared" si="19"/>
        <v>4</v>
      </c>
      <c r="L31" s="75">
        <f t="shared" si="19"/>
        <v>2</v>
      </c>
      <c r="M31" s="75">
        <f t="shared" si="19"/>
        <v>5</v>
      </c>
      <c r="N31" s="75">
        <f t="shared" si="19"/>
        <v>4</v>
      </c>
      <c r="O31" s="75">
        <f t="shared" si="19"/>
        <v>4</v>
      </c>
      <c r="P31" s="75">
        <f t="shared" si="19"/>
        <v>4</v>
      </c>
      <c r="Q31" s="75">
        <f t="shared" si="19"/>
        <v>4</v>
      </c>
      <c r="R31" s="75">
        <f t="shared" si="19"/>
        <v>4</v>
      </c>
      <c r="S31" s="75">
        <f t="shared" si="20"/>
        <v>4</v>
      </c>
      <c r="T31" s="75">
        <f t="shared" si="20"/>
        <v>4</v>
      </c>
      <c r="U31" s="75">
        <f t="shared" si="20"/>
        <v>4</v>
      </c>
      <c r="V31" s="75">
        <f t="shared" si="20"/>
        <v>4</v>
      </c>
      <c r="W31" s="75">
        <f t="shared" si="20"/>
        <v>4</v>
      </c>
      <c r="X31" s="75">
        <f t="shared" si="20"/>
        <v>0</v>
      </c>
      <c r="Y31" s="75">
        <f t="shared" si="20"/>
        <v>0</v>
      </c>
      <c r="Z31" s="75">
        <f t="shared" si="20"/>
        <v>0</v>
      </c>
      <c r="AA31" s="75">
        <f t="shared" si="20"/>
        <v>0</v>
      </c>
      <c r="AB31" s="75">
        <f t="shared" si="20"/>
        <v>0</v>
      </c>
      <c r="AC31" s="75">
        <f t="shared" si="21"/>
        <v>0</v>
      </c>
      <c r="AD31" s="75">
        <f t="shared" si="21"/>
        <v>0</v>
      </c>
      <c r="AE31" s="75">
        <f t="shared" si="21"/>
        <v>0</v>
      </c>
      <c r="AF31" s="75">
        <f t="shared" si="21"/>
        <v>0</v>
      </c>
      <c r="AG31" s="75">
        <f t="shared" si="21"/>
        <v>0</v>
      </c>
      <c r="AH31" s="75">
        <f t="shared" si="21"/>
        <v>0</v>
      </c>
      <c r="AI31" s="75">
        <f t="shared" si="21"/>
        <v>0</v>
      </c>
      <c r="AJ31" s="35" t="s">
        <v>52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2</v>
      </c>
      <c r="BL31" s="89">
        <f t="array" ref="BL31">SUM((BL$83:BL$478&gt;0)*($AL$83:$AL$478=1))</f>
        <v>2</v>
      </c>
      <c r="BM31" s="89">
        <f t="array" ref="BM31">SUM((BM$83:BM$478&gt;0)*($AL$83:$AL$478=1))</f>
        <v>2</v>
      </c>
      <c r="BN31" s="89">
        <f t="array" ref="BN31">SUM((BN$83:BN$478&gt;0)*($AL$83:$AL$478=1))</f>
        <v>2</v>
      </c>
      <c r="BO31" s="89">
        <f t="array" ref="BO31">SUM((BO$83:BO$478&gt;0)*($AL$83:$AL$478=1))</f>
        <v>1</v>
      </c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3">I30/I31</f>
        <v>3</v>
      </c>
      <c r="J32" s="75">
        <f t="shared" si="23"/>
        <v>2.75</v>
      </c>
      <c r="K32" s="75">
        <f t="shared" si="23"/>
        <v>3.5</v>
      </c>
      <c r="L32" s="75">
        <f t="shared" si="23"/>
        <v>3.5</v>
      </c>
      <c r="M32" s="75">
        <f t="shared" si="23"/>
        <v>3</v>
      </c>
      <c r="N32" s="75">
        <f t="shared" si="23"/>
        <v>3</v>
      </c>
      <c r="O32" s="75">
        <f t="shared" si="23"/>
        <v>2.75</v>
      </c>
      <c r="P32" s="75">
        <f t="shared" si="23"/>
        <v>3.25</v>
      </c>
      <c r="Q32" s="75">
        <f t="shared" si="23"/>
        <v>3.25</v>
      </c>
      <c r="R32" s="75">
        <f t="shared" si="23"/>
        <v>3.75</v>
      </c>
      <c r="S32" s="75">
        <f t="shared" si="23"/>
        <v>2.75</v>
      </c>
      <c r="T32" s="75">
        <f t="shared" si="23"/>
        <v>3.25</v>
      </c>
      <c r="U32" s="75">
        <f t="shared" si="23"/>
        <v>3.25</v>
      </c>
      <c r="V32" s="75">
        <f t="shared" si="23"/>
        <v>3.5</v>
      </c>
      <c r="W32" s="75">
        <f t="shared" si="23"/>
        <v>3.25</v>
      </c>
      <c r="X32" s="75" t="e">
        <f t="shared" si="23"/>
        <v>#DIV/0!</v>
      </c>
      <c r="Y32" s="75" t="e">
        <f t="shared" si="23"/>
        <v>#DIV/0!</v>
      </c>
      <c r="Z32" s="75" t="e">
        <f t="shared" si="23"/>
        <v>#DIV/0!</v>
      </c>
      <c r="AA32" s="75" t="e">
        <f t="shared" si="23"/>
        <v>#DIV/0!</v>
      </c>
      <c r="AB32" s="75" t="e">
        <f t="shared" si="23"/>
        <v>#DIV/0!</v>
      </c>
      <c r="AC32" s="75" t="e">
        <f t="shared" si="23"/>
        <v>#DIV/0!</v>
      </c>
      <c r="AD32" s="75" t="e">
        <f t="shared" si="23"/>
        <v>#DIV/0!</v>
      </c>
      <c r="AE32" s="75" t="e">
        <f t="shared" si="23"/>
        <v>#DIV/0!</v>
      </c>
      <c r="AF32" s="75" t="e">
        <f t="shared" si="23"/>
        <v>#DIV/0!</v>
      </c>
      <c r="AG32" s="75" t="e">
        <f t="shared" si="23"/>
        <v>#DIV/0!</v>
      </c>
      <c r="AH32" s="75" t="e">
        <f t="shared" si="23"/>
        <v>#DIV/0!</v>
      </c>
      <c r="AI32" s="75" t="e">
        <f t="shared" si="23"/>
        <v>#DIV/0!</v>
      </c>
      <c r="AJ32" s="35" t="s">
        <v>10</v>
      </c>
      <c r="AM32" s="89">
        <f>IF(AM31=0,0,AM30/AM31)</f>
        <v>3</v>
      </c>
      <c r="AN32" s="89">
        <f t="shared" ref="AN32:BJ32" si="24">IF(AN31=0,0,AN30/AN31)</f>
        <v>2.5</v>
      </c>
      <c r="AO32" s="89">
        <f t="shared" si="24"/>
        <v>4</v>
      </c>
      <c r="AP32" s="89">
        <f t="shared" si="24"/>
        <v>3.5</v>
      </c>
      <c r="AQ32" s="89">
        <f t="shared" si="24"/>
        <v>3</v>
      </c>
      <c r="AR32" s="89">
        <f t="shared" si="24"/>
        <v>3</v>
      </c>
      <c r="AS32" s="89">
        <f t="shared" si="24"/>
        <v>2.5</v>
      </c>
      <c r="AT32" s="89">
        <f t="shared" si="24"/>
        <v>3.5</v>
      </c>
      <c r="AU32" s="89">
        <f t="shared" si="24"/>
        <v>3.5</v>
      </c>
      <c r="AV32" s="89">
        <f t="shared" si="24"/>
        <v>4</v>
      </c>
      <c r="AW32" s="89">
        <f t="shared" si="24"/>
        <v>2.5</v>
      </c>
      <c r="AX32" s="89">
        <f t="shared" si="24"/>
        <v>3.5</v>
      </c>
      <c r="AY32" s="89">
        <f t="shared" si="24"/>
        <v>3.5</v>
      </c>
      <c r="AZ32" s="89">
        <f t="shared" si="24"/>
        <v>3.5</v>
      </c>
      <c r="BA32" s="89">
        <f t="shared" si="24"/>
        <v>3</v>
      </c>
      <c r="BB32" s="89">
        <f t="shared" si="24"/>
        <v>3</v>
      </c>
      <c r="BC32" s="89">
        <f t="shared" si="24"/>
        <v>3</v>
      </c>
      <c r="BD32" s="89">
        <f t="shared" si="24"/>
        <v>3.5</v>
      </c>
      <c r="BE32" s="89">
        <f t="shared" si="24"/>
        <v>3</v>
      </c>
      <c r="BF32" s="89">
        <f t="shared" si="24"/>
        <v>3</v>
      </c>
      <c r="BG32" s="89">
        <f t="shared" si="24"/>
        <v>3</v>
      </c>
      <c r="BH32" s="89">
        <f t="shared" si="24"/>
        <v>3</v>
      </c>
      <c r="BI32" s="89">
        <f t="shared" si="24"/>
        <v>3.5</v>
      </c>
      <c r="BJ32" s="89">
        <f t="shared" si="24"/>
        <v>3</v>
      </c>
      <c r="BK32" s="89">
        <f t="shared" ref="BK32:BO32" si="25">IF(BK31=0,0,BK30/BK31)</f>
        <v>3</v>
      </c>
      <c r="BL32" s="89">
        <f t="shared" si="25"/>
        <v>3</v>
      </c>
      <c r="BM32" s="89">
        <f t="shared" si="25"/>
        <v>3.5</v>
      </c>
      <c r="BN32" s="89">
        <f t="shared" si="25"/>
        <v>3.5</v>
      </c>
      <c r="BO32" s="89">
        <f t="shared" si="25"/>
        <v>2</v>
      </c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26">SUMIF($AM$82:$IV$82,I$82,$AM33:$IV33)</f>
        <v>41</v>
      </c>
      <c r="J33" s="75">
        <f t="shared" si="26"/>
        <v>63</v>
      </c>
      <c r="K33" s="75">
        <f t="shared" si="26"/>
        <v>75</v>
      </c>
      <c r="L33" s="75">
        <f t="shared" si="26"/>
        <v>38</v>
      </c>
      <c r="M33" s="75">
        <f t="shared" si="26"/>
        <v>81</v>
      </c>
      <c r="N33" s="75">
        <f t="shared" si="26"/>
        <v>63</v>
      </c>
      <c r="O33" s="75">
        <f t="shared" si="26"/>
        <v>67</v>
      </c>
      <c r="P33" s="75">
        <f t="shared" si="26"/>
        <v>71</v>
      </c>
      <c r="Q33" s="75">
        <f t="shared" si="26"/>
        <v>72</v>
      </c>
      <c r="R33" s="75">
        <f t="shared" si="26"/>
        <v>82</v>
      </c>
      <c r="S33" s="75">
        <f t="shared" ref="S33:AB34" si="27">SUMIF($AM$82:$IV$82,S$82,$AM33:$IV33)</f>
        <v>73</v>
      </c>
      <c r="T33" s="75">
        <f t="shared" si="27"/>
        <v>68</v>
      </c>
      <c r="U33" s="75">
        <f t="shared" si="27"/>
        <v>69</v>
      </c>
      <c r="V33" s="75">
        <f t="shared" si="27"/>
        <v>83</v>
      </c>
      <c r="W33" s="75">
        <f t="shared" si="27"/>
        <v>79</v>
      </c>
      <c r="X33" s="75">
        <f t="shared" si="27"/>
        <v>0</v>
      </c>
      <c r="Y33" s="75">
        <f t="shared" si="27"/>
        <v>0</v>
      </c>
      <c r="Z33" s="75">
        <f t="shared" si="27"/>
        <v>0</v>
      </c>
      <c r="AA33" s="75">
        <f t="shared" si="27"/>
        <v>0</v>
      </c>
      <c r="AB33" s="75">
        <f t="shared" si="27"/>
        <v>0</v>
      </c>
      <c r="AC33" s="75">
        <f t="shared" ref="AC33:AI34" si="28">SUMIF($AM$82:$IV$82,AC$82,$AM33:$IV33)</f>
        <v>0</v>
      </c>
      <c r="AD33" s="75">
        <f t="shared" si="28"/>
        <v>0</v>
      </c>
      <c r="AE33" s="75">
        <f t="shared" si="28"/>
        <v>0</v>
      </c>
      <c r="AF33" s="75">
        <f t="shared" si="28"/>
        <v>0</v>
      </c>
      <c r="AG33" s="75">
        <f t="shared" si="28"/>
        <v>0</v>
      </c>
      <c r="AH33" s="75">
        <f t="shared" si="28"/>
        <v>0</v>
      </c>
      <c r="AI33" s="75">
        <f t="shared" si="28"/>
        <v>0</v>
      </c>
      <c r="AJ33" s="35" t="s">
        <v>53</v>
      </c>
      <c r="AM33" s="89">
        <f t="shared" ref="AM33:BO33" si="29">SUMIF($AL$83:$AL$478,"&lt;6",AM$83:AM$478)</f>
        <v>41</v>
      </c>
      <c r="AN33" s="89">
        <f t="shared" si="29"/>
        <v>33</v>
      </c>
      <c r="AO33" s="89">
        <f t="shared" si="29"/>
        <v>41</v>
      </c>
      <c r="AP33" s="89">
        <f t="shared" si="29"/>
        <v>38</v>
      </c>
      <c r="AQ33" s="89">
        <f t="shared" si="29"/>
        <v>37</v>
      </c>
      <c r="AR33" s="89">
        <f t="shared" si="29"/>
        <v>30</v>
      </c>
      <c r="AS33" s="89">
        <f t="shared" si="29"/>
        <v>36</v>
      </c>
      <c r="AT33" s="89">
        <f t="shared" si="29"/>
        <v>36</v>
      </c>
      <c r="AU33" s="89">
        <f t="shared" si="29"/>
        <v>36</v>
      </c>
      <c r="AV33" s="89">
        <f t="shared" si="29"/>
        <v>41</v>
      </c>
      <c r="AW33" s="89">
        <f t="shared" si="29"/>
        <v>37</v>
      </c>
      <c r="AX33" s="89">
        <f t="shared" si="29"/>
        <v>35</v>
      </c>
      <c r="AY33" s="89">
        <f t="shared" si="29"/>
        <v>35</v>
      </c>
      <c r="AZ33" s="89">
        <f t="shared" si="29"/>
        <v>42</v>
      </c>
      <c r="BA33" s="89">
        <f t="shared" si="29"/>
        <v>40</v>
      </c>
      <c r="BB33" s="89">
        <f t="shared" si="29"/>
        <v>30</v>
      </c>
      <c r="BC33" s="89">
        <f t="shared" si="29"/>
        <v>34</v>
      </c>
      <c r="BD33" s="89">
        <f t="shared" si="29"/>
        <v>39</v>
      </c>
      <c r="BE33" s="89">
        <f t="shared" si="29"/>
        <v>33</v>
      </c>
      <c r="BF33" s="89">
        <f t="shared" si="29"/>
        <v>31</v>
      </c>
      <c r="BG33" s="89">
        <f t="shared" si="29"/>
        <v>35</v>
      </c>
      <c r="BH33" s="89">
        <f t="shared" si="29"/>
        <v>36</v>
      </c>
      <c r="BI33" s="89">
        <f t="shared" si="29"/>
        <v>41</v>
      </c>
      <c r="BJ33" s="89">
        <f t="shared" si="29"/>
        <v>36</v>
      </c>
      <c r="BK33" s="89">
        <f t="shared" si="29"/>
        <v>33</v>
      </c>
      <c r="BL33" s="89">
        <f t="shared" si="29"/>
        <v>34</v>
      </c>
      <c r="BM33" s="89">
        <f t="shared" si="29"/>
        <v>41</v>
      </c>
      <c r="BN33" s="89">
        <f t="shared" si="29"/>
        <v>39</v>
      </c>
      <c r="BO33" s="89">
        <f t="shared" si="29"/>
        <v>5</v>
      </c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26"/>
        <v>11</v>
      </c>
      <c r="J34" s="75">
        <f t="shared" si="26"/>
        <v>22</v>
      </c>
      <c r="K34" s="75">
        <f t="shared" si="26"/>
        <v>22</v>
      </c>
      <c r="L34" s="75">
        <f t="shared" si="26"/>
        <v>11</v>
      </c>
      <c r="M34" s="75">
        <f t="shared" si="26"/>
        <v>24</v>
      </c>
      <c r="N34" s="75">
        <f t="shared" si="26"/>
        <v>22</v>
      </c>
      <c r="O34" s="75">
        <f t="shared" si="26"/>
        <v>22</v>
      </c>
      <c r="P34" s="75">
        <f t="shared" si="26"/>
        <v>22</v>
      </c>
      <c r="Q34" s="75">
        <f t="shared" si="26"/>
        <v>22</v>
      </c>
      <c r="R34" s="75">
        <f t="shared" si="26"/>
        <v>22</v>
      </c>
      <c r="S34" s="75">
        <f t="shared" si="27"/>
        <v>22</v>
      </c>
      <c r="T34" s="75">
        <f t="shared" si="27"/>
        <v>22</v>
      </c>
      <c r="U34" s="75">
        <f t="shared" si="27"/>
        <v>22</v>
      </c>
      <c r="V34" s="75">
        <f t="shared" si="27"/>
        <v>22</v>
      </c>
      <c r="W34" s="75">
        <f t="shared" si="27"/>
        <v>22</v>
      </c>
      <c r="X34" s="75">
        <f t="shared" si="27"/>
        <v>0</v>
      </c>
      <c r="Y34" s="75">
        <f t="shared" si="27"/>
        <v>0</v>
      </c>
      <c r="Z34" s="75">
        <f t="shared" si="27"/>
        <v>0</v>
      </c>
      <c r="AA34" s="75">
        <f t="shared" si="27"/>
        <v>0</v>
      </c>
      <c r="AB34" s="75">
        <f t="shared" si="27"/>
        <v>0</v>
      </c>
      <c r="AC34" s="75">
        <f t="shared" si="28"/>
        <v>0</v>
      </c>
      <c r="AD34" s="75">
        <f t="shared" si="28"/>
        <v>0</v>
      </c>
      <c r="AE34" s="75">
        <f t="shared" si="28"/>
        <v>0</v>
      </c>
      <c r="AF34" s="75">
        <f t="shared" si="28"/>
        <v>0</v>
      </c>
      <c r="AG34" s="75">
        <f t="shared" si="28"/>
        <v>0</v>
      </c>
      <c r="AH34" s="75">
        <f t="shared" si="28"/>
        <v>0</v>
      </c>
      <c r="AI34" s="75">
        <f t="shared" si="28"/>
        <v>0</v>
      </c>
      <c r="AJ34" s="35" t="s">
        <v>54</v>
      </c>
      <c r="AM34" s="89">
        <f t="array" ref="AM34">SUM((AM$83:AM$478&gt;0)*($AL$83:$AL$478&lt;6))</f>
        <v>11</v>
      </c>
      <c r="AN34" s="89">
        <f t="array" ref="AN34">SUM((AN$83:AN$478&gt;0)*($AL$83:$AL$478&lt;6))</f>
        <v>11</v>
      </c>
      <c r="AO34" s="89">
        <f t="array" ref="AO34">SUM((AO$83:AO$478&gt;0)*($AL$83:$AL$478&lt;6))</f>
        <v>11</v>
      </c>
      <c r="AP34" s="89">
        <f t="array" ref="AP34">SUM((AP$83:AP$478&gt;0)*($AL$83:$AL$478&lt;6))</f>
        <v>11</v>
      </c>
      <c r="AQ34" s="89">
        <f t="array" ref="AQ34">SUM((AQ$83:AQ$478&gt;0)*($AL$83:$AL$478&lt;6))</f>
        <v>11</v>
      </c>
      <c r="AR34" s="89">
        <f t="array" ref="AR34">SUM((AR$83:AR$478&gt;0)*($AL$83:$AL$478&lt;6))</f>
        <v>11</v>
      </c>
      <c r="AS34" s="89">
        <f t="array" ref="AS34">SUM((AS$83:AS$478&gt;0)*($AL$83:$AL$478&lt;6))</f>
        <v>11</v>
      </c>
      <c r="AT34" s="89">
        <f t="array" ref="AT34">SUM((AT$83:AT$478&gt;0)*($AL$83:$AL$478&lt;6))</f>
        <v>11</v>
      </c>
      <c r="AU34" s="89">
        <f t="array" ref="AU34">SUM((AU$83:AU$478&gt;0)*($AL$83:$AL$478&lt;6))</f>
        <v>11</v>
      </c>
      <c r="AV34" s="89">
        <f t="array" ref="AV34">SUM((AV$83:AV$478&gt;0)*($AL$83:$AL$478&lt;6))</f>
        <v>11</v>
      </c>
      <c r="AW34" s="89">
        <f t="array" ref="AW34">SUM((AW$83:AW$478&gt;0)*($AL$83:$AL$478&lt;6))</f>
        <v>11</v>
      </c>
      <c r="AX34" s="89">
        <f t="array" ref="AX34">SUM((AX$83:AX$478&gt;0)*($AL$83:$AL$478&lt;6))</f>
        <v>11</v>
      </c>
      <c r="AY34" s="89">
        <f t="array" ref="AY34">SUM((AY$83:AY$478&gt;0)*($AL$83:$AL$478&lt;6))</f>
        <v>11</v>
      </c>
      <c r="AZ34" s="89">
        <f t="array" ref="AZ34">SUM((AZ$83:AZ$478&gt;0)*($AL$83:$AL$478&lt;6))</f>
        <v>11</v>
      </c>
      <c r="BA34" s="89">
        <f t="array" ref="BA34">SUM((BA$83:BA$478&gt;0)*($AL$83:$AL$478&lt;6))</f>
        <v>11</v>
      </c>
      <c r="BB34" s="89">
        <f t="array" ref="BB34">SUM((BB$83:BB$478&gt;0)*($AL$83:$AL$478&lt;6))</f>
        <v>11</v>
      </c>
      <c r="BC34" s="89">
        <f t="array" ref="BC34">SUM((BC$83:BC$478&gt;0)*($AL$83:$AL$478&lt;6))</f>
        <v>11</v>
      </c>
      <c r="BD34" s="89">
        <f t="array" ref="BD34">SUM((BD$83:BD$478&gt;0)*($AL$83:$AL$478&lt;6))</f>
        <v>11</v>
      </c>
      <c r="BE34" s="89">
        <f t="array" ref="BE34">SUM((BE$83:BE$478&gt;0)*($AL$83:$AL$478&lt;6))</f>
        <v>11</v>
      </c>
      <c r="BF34" s="89">
        <f t="array" ref="BF34">SUM((BF$83:BF$478&gt;0)*($AL$83:$AL$478&lt;6))</f>
        <v>11</v>
      </c>
      <c r="BG34" s="89">
        <f t="array" ref="BG34">SUM((BG$83:BG$478&gt;0)*($AL$83:$AL$478&lt;6))</f>
        <v>11</v>
      </c>
      <c r="BH34" s="89">
        <f t="array" ref="BH34">SUM((BH$83:BH$478&gt;0)*($AL$83:$AL$478&lt;6))</f>
        <v>11</v>
      </c>
      <c r="BI34" s="89">
        <f t="array" ref="BI34">SUM((BI$83:BI$478&gt;0)*($AL$83:$AL$478&lt;6))</f>
        <v>11</v>
      </c>
      <c r="BJ34" s="89">
        <f t="array" ref="BJ34">SUM((BJ$83:BJ$478&gt;0)*($AL$83:$AL$478&lt;6))</f>
        <v>11</v>
      </c>
      <c r="BK34" s="89">
        <f t="array" ref="BK34">SUM((BK$83:BK$478&gt;0)*($AL$83:$AL$478&lt;6))</f>
        <v>11</v>
      </c>
      <c r="BL34" s="89">
        <f t="array" ref="BL34">SUM((BL$83:BL$478&gt;0)*($AL$83:$AL$478&lt;6))</f>
        <v>11</v>
      </c>
      <c r="BM34" s="89">
        <f t="array" ref="BM34">SUM((BM$83:BM$478&gt;0)*($AL$83:$AL$478&lt;6))</f>
        <v>11</v>
      </c>
      <c r="BN34" s="89">
        <f t="array" ref="BN34">SUM((BN$83:BN$478&gt;0)*($AL$83:$AL$478&lt;6))</f>
        <v>11</v>
      </c>
      <c r="BO34" s="89">
        <f t="array" ref="BO34">SUM((BO$83:BO$478&gt;0)*($AL$83:$AL$478&lt;6))</f>
        <v>2</v>
      </c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30">I33/I34</f>
        <v>3.7272727272727271</v>
      </c>
      <c r="J35" s="75">
        <f t="shared" si="30"/>
        <v>2.8636363636363638</v>
      </c>
      <c r="K35" s="75">
        <f t="shared" si="30"/>
        <v>3.4090909090909092</v>
      </c>
      <c r="L35" s="75">
        <f t="shared" si="30"/>
        <v>3.4545454545454546</v>
      </c>
      <c r="M35" s="75">
        <f t="shared" si="30"/>
        <v>3.375</v>
      </c>
      <c r="N35" s="75">
        <f t="shared" si="30"/>
        <v>2.8636363636363638</v>
      </c>
      <c r="O35" s="75">
        <f t="shared" si="30"/>
        <v>3.0454545454545454</v>
      </c>
      <c r="P35" s="75">
        <f t="shared" si="30"/>
        <v>3.2272727272727271</v>
      </c>
      <c r="Q35" s="75">
        <f t="shared" si="30"/>
        <v>3.2727272727272729</v>
      </c>
      <c r="R35" s="75">
        <f t="shared" si="30"/>
        <v>3.7272727272727271</v>
      </c>
      <c r="S35" s="75">
        <f t="shared" si="30"/>
        <v>3.3181818181818183</v>
      </c>
      <c r="T35" s="75">
        <f t="shared" si="30"/>
        <v>3.0909090909090908</v>
      </c>
      <c r="U35" s="75">
        <f t="shared" si="30"/>
        <v>3.1363636363636362</v>
      </c>
      <c r="V35" s="75">
        <f t="shared" si="30"/>
        <v>3.7727272727272729</v>
      </c>
      <c r="W35" s="75">
        <f t="shared" si="30"/>
        <v>3.5909090909090908</v>
      </c>
      <c r="X35" s="75" t="e">
        <f t="shared" si="30"/>
        <v>#DIV/0!</v>
      </c>
      <c r="Y35" s="75" t="e">
        <f t="shared" si="30"/>
        <v>#DIV/0!</v>
      </c>
      <c r="Z35" s="75" t="e">
        <f t="shared" si="30"/>
        <v>#DIV/0!</v>
      </c>
      <c r="AA35" s="75" t="e">
        <f t="shared" si="30"/>
        <v>#DIV/0!</v>
      </c>
      <c r="AB35" s="75" t="e">
        <f t="shared" si="30"/>
        <v>#DIV/0!</v>
      </c>
      <c r="AC35" s="75" t="e">
        <f t="shared" si="30"/>
        <v>#DIV/0!</v>
      </c>
      <c r="AD35" s="75" t="e">
        <f t="shared" si="30"/>
        <v>#DIV/0!</v>
      </c>
      <c r="AE35" s="75" t="e">
        <f t="shared" si="30"/>
        <v>#DIV/0!</v>
      </c>
      <c r="AF35" s="75" t="e">
        <f t="shared" si="30"/>
        <v>#DIV/0!</v>
      </c>
      <c r="AG35" s="75" t="e">
        <f t="shared" si="30"/>
        <v>#DIV/0!</v>
      </c>
      <c r="AH35" s="75" t="e">
        <f t="shared" si="30"/>
        <v>#DIV/0!</v>
      </c>
      <c r="AI35" s="75" t="e">
        <f t="shared" si="30"/>
        <v>#DIV/0!</v>
      </c>
      <c r="AJ35" s="35" t="s">
        <v>9</v>
      </c>
      <c r="AM35" s="89">
        <f>IF(AM34=0,0,AM33/AM34)</f>
        <v>3.7272727272727271</v>
      </c>
      <c r="AN35" s="89">
        <f t="shared" ref="AN35:BJ35" si="31">IF(AN34=0,0,AN33/AN34)</f>
        <v>3</v>
      </c>
      <c r="AO35" s="89">
        <f t="shared" si="31"/>
        <v>3.7272727272727271</v>
      </c>
      <c r="AP35" s="89">
        <f t="shared" si="31"/>
        <v>3.4545454545454546</v>
      </c>
      <c r="AQ35" s="89">
        <f t="shared" si="31"/>
        <v>3.3636363636363638</v>
      </c>
      <c r="AR35" s="89">
        <f t="shared" si="31"/>
        <v>2.7272727272727271</v>
      </c>
      <c r="AS35" s="89">
        <f t="shared" si="31"/>
        <v>3.2727272727272729</v>
      </c>
      <c r="AT35" s="89">
        <f t="shared" si="31"/>
        <v>3.2727272727272729</v>
      </c>
      <c r="AU35" s="89">
        <f t="shared" si="31"/>
        <v>3.2727272727272729</v>
      </c>
      <c r="AV35" s="89">
        <f t="shared" si="31"/>
        <v>3.7272727272727271</v>
      </c>
      <c r="AW35" s="89">
        <f t="shared" si="31"/>
        <v>3.3636363636363638</v>
      </c>
      <c r="AX35" s="89">
        <f t="shared" si="31"/>
        <v>3.1818181818181817</v>
      </c>
      <c r="AY35" s="89">
        <f t="shared" si="31"/>
        <v>3.1818181818181817</v>
      </c>
      <c r="AZ35" s="89">
        <f t="shared" si="31"/>
        <v>3.8181818181818183</v>
      </c>
      <c r="BA35" s="89">
        <f t="shared" si="31"/>
        <v>3.6363636363636362</v>
      </c>
      <c r="BB35" s="89">
        <f t="shared" si="31"/>
        <v>2.7272727272727271</v>
      </c>
      <c r="BC35" s="89">
        <f t="shared" si="31"/>
        <v>3.0909090909090908</v>
      </c>
      <c r="BD35" s="89">
        <f t="shared" si="31"/>
        <v>3.5454545454545454</v>
      </c>
      <c r="BE35" s="89">
        <f t="shared" si="31"/>
        <v>3</v>
      </c>
      <c r="BF35" s="89">
        <f t="shared" si="31"/>
        <v>2.8181818181818183</v>
      </c>
      <c r="BG35" s="89">
        <f t="shared" si="31"/>
        <v>3.1818181818181817</v>
      </c>
      <c r="BH35" s="89">
        <f t="shared" si="31"/>
        <v>3.2727272727272729</v>
      </c>
      <c r="BI35" s="89">
        <f t="shared" si="31"/>
        <v>3.7272727272727271</v>
      </c>
      <c r="BJ35" s="89">
        <f t="shared" si="31"/>
        <v>3.2727272727272729</v>
      </c>
      <c r="BK35" s="89">
        <f t="shared" ref="BK35:BO35" si="32">IF(BK34=0,0,BK33/BK34)</f>
        <v>3</v>
      </c>
      <c r="BL35" s="89">
        <f t="shared" si="32"/>
        <v>3.0909090909090908</v>
      </c>
      <c r="BM35" s="89">
        <f t="shared" si="32"/>
        <v>3.7272727272727271</v>
      </c>
      <c r="BN35" s="89">
        <f t="shared" si="32"/>
        <v>3.5454545454545454</v>
      </c>
      <c r="BO35" s="89">
        <f t="shared" si="32"/>
        <v>2.5</v>
      </c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3">SUMIF($AM$82:$IV$82,I$82,$AM36:$IV36)</f>
        <v>62</v>
      </c>
      <c r="J36" s="75">
        <f t="shared" si="33"/>
        <v>99</v>
      </c>
      <c r="K36" s="75">
        <f t="shared" si="33"/>
        <v>117</v>
      </c>
      <c r="L36" s="75">
        <f t="shared" si="33"/>
        <v>61</v>
      </c>
      <c r="M36" s="75">
        <f t="shared" si="33"/>
        <v>122</v>
      </c>
      <c r="N36" s="75">
        <f t="shared" si="33"/>
        <v>98</v>
      </c>
      <c r="O36" s="75">
        <f t="shared" si="33"/>
        <v>108</v>
      </c>
      <c r="P36" s="75">
        <f t="shared" si="33"/>
        <v>111</v>
      </c>
      <c r="Q36" s="75">
        <f t="shared" si="33"/>
        <v>112</v>
      </c>
      <c r="R36" s="75">
        <f t="shared" si="33"/>
        <v>126</v>
      </c>
      <c r="S36" s="75">
        <f t="shared" ref="S36:AB37" si="34">SUMIF($AM$82:$IV$82,S$82,$AM36:$IV36)</f>
        <v>115</v>
      </c>
      <c r="T36" s="75">
        <f t="shared" si="34"/>
        <v>109</v>
      </c>
      <c r="U36" s="75">
        <f t="shared" si="34"/>
        <v>108</v>
      </c>
      <c r="V36" s="75">
        <f t="shared" si="34"/>
        <v>128</v>
      </c>
      <c r="W36" s="75">
        <f t="shared" si="34"/>
        <v>124</v>
      </c>
      <c r="X36" s="75">
        <f t="shared" si="34"/>
        <v>0</v>
      </c>
      <c r="Y36" s="75">
        <f t="shared" si="34"/>
        <v>0</v>
      </c>
      <c r="Z36" s="75">
        <f t="shared" si="34"/>
        <v>0</v>
      </c>
      <c r="AA36" s="75">
        <f t="shared" si="34"/>
        <v>0</v>
      </c>
      <c r="AB36" s="75">
        <f t="shared" si="34"/>
        <v>0</v>
      </c>
      <c r="AC36" s="75">
        <f t="shared" ref="AC36:AI37" si="35">SUMIF($AM$82:$IV$82,AC$82,$AM36:$IV36)</f>
        <v>0</v>
      </c>
      <c r="AD36" s="75">
        <f t="shared" si="35"/>
        <v>0</v>
      </c>
      <c r="AE36" s="75">
        <f t="shared" si="35"/>
        <v>0</v>
      </c>
      <c r="AF36" s="75">
        <f t="shared" si="35"/>
        <v>0</v>
      </c>
      <c r="AG36" s="75">
        <f t="shared" si="35"/>
        <v>0</v>
      </c>
      <c r="AH36" s="75">
        <f t="shared" si="35"/>
        <v>0</v>
      </c>
      <c r="AI36" s="75">
        <f t="shared" si="35"/>
        <v>0</v>
      </c>
      <c r="AJ36" s="35" t="s">
        <v>113</v>
      </c>
      <c r="AM36" s="89">
        <f>SUMIF($AL$83:$AL$478,"&lt;11",AM$83:AM$478)</f>
        <v>62</v>
      </c>
      <c r="AN36" s="89">
        <f t="shared" ref="AN36:BO36" si="36">SUMIF($AL$83:$AL$478,"&lt;11",AN$83:AN$478)</f>
        <v>52</v>
      </c>
      <c r="AO36" s="89">
        <f t="shared" si="36"/>
        <v>62</v>
      </c>
      <c r="AP36" s="89">
        <f t="shared" si="36"/>
        <v>61</v>
      </c>
      <c r="AQ36" s="89">
        <f t="shared" si="36"/>
        <v>58</v>
      </c>
      <c r="AR36" s="89">
        <f t="shared" si="36"/>
        <v>49</v>
      </c>
      <c r="AS36" s="89">
        <f t="shared" si="36"/>
        <v>55</v>
      </c>
      <c r="AT36" s="89">
        <f t="shared" si="36"/>
        <v>56</v>
      </c>
      <c r="AU36" s="89">
        <f t="shared" si="36"/>
        <v>55</v>
      </c>
      <c r="AV36" s="89">
        <f t="shared" si="36"/>
        <v>63</v>
      </c>
      <c r="AW36" s="89">
        <f t="shared" si="36"/>
        <v>57</v>
      </c>
      <c r="AX36" s="89">
        <f t="shared" si="36"/>
        <v>56</v>
      </c>
      <c r="AY36" s="89">
        <f t="shared" si="36"/>
        <v>55</v>
      </c>
      <c r="AZ36" s="89">
        <f t="shared" si="36"/>
        <v>64</v>
      </c>
      <c r="BA36" s="89">
        <f t="shared" si="36"/>
        <v>63</v>
      </c>
      <c r="BB36" s="89">
        <f t="shared" si="36"/>
        <v>47</v>
      </c>
      <c r="BC36" s="89">
        <f t="shared" si="36"/>
        <v>55</v>
      </c>
      <c r="BD36" s="89">
        <f t="shared" si="36"/>
        <v>59</v>
      </c>
      <c r="BE36" s="89">
        <f t="shared" si="36"/>
        <v>49</v>
      </c>
      <c r="BF36" s="89">
        <f t="shared" si="36"/>
        <v>53</v>
      </c>
      <c r="BG36" s="89">
        <f t="shared" si="36"/>
        <v>55</v>
      </c>
      <c r="BH36" s="89">
        <f t="shared" si="36"/>
        <v>57</v>
      </c>
      <c r="BI36" s="89">
        <f t="shared" si="36"/>
        <v>63</v>
      </c>
      <c r="BJ36" s="89">
        <f t="shared" si="36"/>
        <v>58</v>
      </c>
      <c r="BK36" s="89">
        <f t="shared" si="36"/>
        <v>53</v>
      </c>
      <c r="BL36" s="89">
        <f t="shared" si="36"/>
        <v>53</v>
      </c>
      <c r="BM36" s="89">
        <f t="shared" si="36"/>
        <v>64</v>
      </c>
      <c r="BN36" s="89">
        <f t="shared" si="36"/>
        <v>61</v>
      </c>
      <c r="BO36" s="89">
        <f t="shared" si="36"/>
        <v>5</v>
      </c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3"/>
        <v>17</v>
      </c>
      <c r="J37" s="75">
        <f t="shared" si="33"/>
        <v>34</v>
      </c>
      <c r="K37" s="75">
        <f t="shared" si="33"/>
        <v>34</v>
      </c>
      <c r="L37" s="75">
        <f t="shared" si="33"/>
        <v>17</v>
      </c>
      <c r="M37" s="75">
        <f t="shared" si="33"/>
        <v>36</v>
      </c>
      <c r="N37" s="75">
        <f t="shared" si="33"/>
        <v>34</v>
      </c>
      <c r="O37" s="75">
        <f t="shared" si="33"/>
        <v>34</v>
      </c>
      <c r="P37" s="75">
        <f t="shared" si="33"/>
        <v>34</v>
      </c>
      <c r="Q37" s="75">
        <f t="shared" si="33"/>
        <v>34</v>
      </c>
      <c r="R37" s="75">
        <f t="shared" si="33"/>
        <v>34</v>
      </c>
      <c r="S37" s="75">
        <f t="shared" si="34"/>
        <v>34</v>
      </c>
      <c r="T37" s="75">
        <f t="shared" si="34"/>
        <v>34</v>
      </c>
      <c r="U37" s="75">
        <f t="shared" si="34"/>
        <v>34</v>
      </c>
      <c r="V37" s="75">
        <f t="shared" si="34"/>
        <v>34</v>
      </c>
      <c r="W37" s="75">
        <f t="shared" si="34"/>
        <v>34</v>
      </c>
      <c r="X37" s="75">
        <f t="shared" si="34"/>
        <v>0</v>
      </c>
      <c r="Y37" s="75">
        <f t="shared" si="34"/>
        <v>0</v>
      </c>
      <c r="Z37" s="75">
        <f t="shared" si="34"/>
        <v>0</v>
      </c>
      <c r="AA37" s="75">
        <f t="shared" si="34"/>
        <v>0</v>
      </c>
      <c r="AB37" s="75">
        <f t="shared" si="34"/>
        <v>0</v>
      </c>
      <c r="AC37" s="75">
        <f t="shared" si="35"/>
        <v>0</v>
      </c>
      <c r="AD37" s="75">
        <f t="shared" si="35"/>
        <v>0</v>
      </c>
      <c r="AE37" s="75">
        <f t="shared" si="35"/>
        <v>0</v>
      </c>
      <c r="AF37" s="75">
        <f t="shared" si="35"/>
        <v>0</v>
      </c>
      <c r="AG37" s="75">
        <f t="shared" si="35"/>
        <v>0</v>
      </c>
      <c r="AH37" s="75">
        <f t="shared" si="35"/>
        <v>0</v>
      </c>
      <c r="AI37" s="75">
        <f t="shared" si="35"/>
        <v>0</v>
      </c>
      <c r="AJ37" s="35" t="s">
        <v>114</v>
      </c>
      <c r="AM37" s="89">
        <f t="array" ref="AM37">SUM((AM$83:AM$478&gt;0)*($AL$83:$AL$478&lt;11))</f>
        <v>17</v>
      </c>
      <c r="AN37" s="89">
        <f t="array" ref="AN37">SUM((AN$83:AN$478&gt;0)*($AL$83:$AL$478&lt;11))</f>
        <v>17</v>
      </c>
      <c r="AO37" s="89">
        <f t="array" ref="AO37">SUM((AO$83:AO$478&gt;0)*($AL$83:$AL$478&lt;11))</f>
        <v>17</v>
      </c>
      <c r="AP37" s="89">
        <f t="array" ref="AP37">SUM((AP$83:AP$478&gt;0)*($AL$83:$AL$478&lt;11))</f>
        <v>17</v>
      </c>
      <c r="AQ37" s="89">
        <f t="array" ref="AQ37">SUM((AQ$83:AQ$478&gt;0)*($AL$83:$AL$478&lt;11))</f>
        <v>17</v>
      </c>
      <c r="AR37" s="89">
        <f t="array" ref="AR37">SUM((AR$83:AR$478&gt;0)*($AL$83:$AL$478&lt;11))</f>
        <v>17</v>
      </c>
      <c r="AS37" s="89">
        <f t="array" ref="AS37">SUM((AS$83:AS$478&gt;0)*($AL$83:$AL$478&lt;11))</f>
        <v>17</v>
      </c>
      <c r="AT37" s="89">
        <f t="array" ref="AT37">SUM((AT$83:AT$478&gt;0)*($AL$83:$AL$478&lt;11))</f>
        <v>17</v>
      </c>
      <c r="AU37" s="89">
        <f t="array" ref="AU37">SUM((AU$83:AU$478&gt;0)*($AL$83:$AL$478&lt;11))</f>
        <v>17</v>
      </c>
      <c r="AV37" s="89">
        <f t="array" ref="AV37">SUM((AV$83:AV$478&gt;0)*($AL$83:$AL$478&lt;11))</f>
        <v>17</v>
      </c>
      <c r="AW37" s="89">
        <f t="array" ref="AW37">SUM((AW$83:AW$478&gt;0)*($AL$83:$AL$478&lt;11))</f>
        <v>17</v>
      </c>
      <c r="AX37" s="89">
        <f t="array" ref="AX37">SUM((AX$83:AX$478&gt;0)*($AL$83:$AL$478&lt;11))</f>
        <v>17</v>
      </c>
      <c r="AY37" s="89">
        <f t="array" ref="AY37">SUM((AY$83:AY$478&gt;0)*($AL$83:$AL$478&lt;11))</f>
        <v>17</v>
      </c>
      <c r="AZ37" s="89">
        <f t="array" ref="AZ37">SUM((AZ$83:AZ$478&gt;0)*($AL$83:$AL$478&lt;11))</f>
        <v>17</v>
      </c>
      <c r="BA37" s="89">
        <f t="array" ref="BA37">SUM((BA$83:BA$478&gt;0)*($AL$83:$AL$478&lt;11))</f>
        <v>17</v>
      </c>
      <c r="BB37" s="89">
        <f t="array" ref="BB37">SUM((BB$83:BB$478&gt;0)*($AL$83:$AL$478&lt;11))</f>
        <v>17</v>
      </c>
      <c r="BC37" s="89">
        <f t="array" ref="BC37">SUM((BC$83:BC$478&gt;0)*($AL$83:$AL$478&lt;11))</f>
        <v>17</v>
      </c>
      <c r="BD37" s="89">
        <f t="array" ref="BD37">SUM((BD$83:BD$478&gt;0)*($AL$83:$AL$478&lt;11))</f>
        <v>17</v>
      </c>
      <c r="BE37" s="89">
        <f t="array" ref="BE37">SUM((BE$83:BE$478&gt;0)*($AL$83:$AL$478&lt;11))</f>
        <v>17</v>
      </c>
      <c r="BF37" s="89">
        <f t="array" ref="BF37">SUM((BF$83:BF$478&gt;0)*($AL$83:$AL$478&lt;11))</f>
        <v>17</v>
      </c>
      <c r="BG37" s="89">
        <f t="array" ref="BG37">SUM((BG$83:BG$478&gt;0)*($AL$83:$AL$478&lt;11))</f>
        <v>17</v>
      </c>
      <c r="BH37" s="89">
        <f t="array" ref="BH37">SUM((BH$83:BH$478&gt;0)*($AL$83:$AL$478&lt;11))</f>
        <v>17</v>
      </c>
      <c r="BI37" s="89">
        <f t="array" ref="BI37">SUM((BI$83:BI$478&gt;0)*($AL$83:$AL$478&lt;11))</f>
        <v>17</v>
      </c>
      <c r="BJ37" s="89">
        <f t="array" ref="BJ37">SUM((BJ$83:BJ$478&gt;0)*($AL$83:$AL$478&lt;11))</f>
        <v>17</v>
      </c>
      <c r="BK37" s="89">
        <f t="array" ref="BK37">SUM((BK$83:BK$478&gt;0)*($AL$83:$AL$478&lt;11))</f>
        <v>17</v>
      </c>
      <c r="BL37" s="89">
        <f t="array" ref="BL37">SUM((BL$83:BL$478&gt;0)*($AL$83:$AL$478&lt;11))</f>
        <v>17</v>
      </c>
      <c r="BM37" s="89">
        <f t="array" ref="BM37">SUM((BM$83:BM$478&gt;0)*($AL$83:$AL$478&lt;11))</f>
        <v>17</v>
      </c>
      <c r="BN37" s="89">
        <f t="array" ref="BN37">SUM((BN$83:BN$478&gt;0)*($AL$83:$AL$478&lt;11))</f>
        <v>17</v>
      </c>
      <c r="BO37" s="89">
        <f t="array" ref="BO37">SUM((BO$83:BO$478&gt;0)*($AL$83:$AL$478&lt;11))</f>
        <v>2</v>
      </c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37">I36/I37</f>
        <v>3.6470588235294117</v>
      </c>
      <c r="J38" s="75">
        <f t="shared" si="37"/>
        <v>2.9117647058823528</v>
      </c>
      <c r="K38" s="75">
        <f t="shared" si="37"/>
        <v>3.4411764705882355</v>
      </c>
      <c r="L38" s="75">
        <f t="shared" si="37"/>
        <v>3.5882352941176472</v>
      </c>
      <c r="M38" s="75">
        <f t="shared" si="37"/>
        <v>3.3888888888888888</v>
      </c>
      <c r="N38" s="75">
        <f t="shared" si="37"/>
        <v>2.8823529411764706</v>
      </c>
      <c r="O38" s="75">
        <f t="shared" si="37"/>
        <v>3.1764705882352939</v>
      </c>
      <c r="P38" s="75">
        <f t="shared" si="37"/>
        <v>3.2647058823529411</v>
      </c>
      <c r="Q38" s="75">
        <f t="shared" si="37"/>
        <v>3.2941176470588234</v>
      </c>
      <c r="R38" s="75">
        <f t="shared" si="37"/>
        <v>3.7058823529411766</v>
      </c>
      <c r="S38" s="75">
        <f t="shared" si="37"/>
        <v>3.3823529411764706</v>
      </c>
      <c r="T38" s="75">
        <f t="shared" si="37"/>
        <v>3.2058823529411766</v>
      </c>
      <c r="U38" s="75">
        <f t="shared" si="37"/>
        <v>3.1764705882352939</v>
      </c>
      <c r="V38" s="75">
        <f t="shared" si="37"/>
        <v>3.7647058823529411</v>
      </c>
      <c r="W38" s="75">
        <f t="shared" si="37"/>
        <v>3.6470588235294117</v>
      </c>
      <c r="X38" s="75" t="e">
        <f t="shared" si="37"/>
        <v>#DIV/0!</v>
      </c>
      <c r="Y38" s="75" t="e">
        <f t="shared" si="37"/>
        <v>#DIV/0!</v>
      </c>
      <c r="Z38" s="75" t="e">
        <f t="shared" si="37"/>
        <v>#DIV/0!</v>
      </c>
      <c r="AA38" s="75" t="e">
        <f t="shared" si="37"/>
        <v>#DIV/0!</v>
      </c>
      <c r="AB38" s="75" t="e">
        <f t="shared" si="37"/>
        <v>#DIV/0!</v>
      </c>
      <c r="AC38" s="75" t="e">
        <f t="shared" si="37"/>
        <v>#DIV/0!</v>
      </c>
      <c r="AD38" s="75" t="e">
        <f t="shared" si="37"/>
        <v>#DIV/0!</v>
      </c>
      <c r="AE38" s="75" t="e">
        <f t="shared" si="37"/>
        <v>#DIV/0!</v>
      </c>
      <c r="AF38" s="75" t="e">
        <f t="shared" si="37"/>
        <v>#DIV/0!</v>
      </c>
      <c r="AG38" s="75" t="e">
        <f t="shared" si="37"/>
        <v>#DIV/0!</v>
      </c>
      <c r="AH38" s="75" t="e">
        <f t="shared" si="37"/>
        <v>#DIV/0!</v>
      </c>
      <c r="AI38" s="75" t="e">
        <f t="shared" si="37"/>
        <v>#DIV/0!</v>
      </c>
      <c r="AJ38" s="35" t="s">
        <v>115</v>
      </c>
      <c r="AM38" s="89">
        <f>IF(AM37=0,0,AM36/AM37)</f>
        <v>3.6470588235294117</v>
      </c>
      <c r="AN38" s="89">
        <f t="shared" ref="AN38:BJ38" si="38">IF(AN37=0,0,AN36/AN37)</f>
        <v>3.0588235294117645</v>
      </c>
      <c r="AO38" s="89">
        <f t="shared" si="38"/>
        <v>3.6470588235294117</v>
      </c>
      <c r="AP38" s="89">
        <f t="shared" si="38"/>
        <v>3.5882352941176472</v>
      </c>
      <c r="AQ38" s="89">
        <f t="shared" si="38"/>
        <v>3.4117647058823528</v>
      </c>
      <c r="AR38" s="89">
        <f t="shared" si="38"/>
        <v>2.8823529411764706</v>
      </c>
      <c r="AS38" s="89">
        <f t="shared" si="38"/>
        <v>3.2352941176470589</v>
      </c>
      <c r="AT38" s="89">
        <f t="shared" si="38"/>
        <v>3.2941176470588234</v>
      </c>
      <c r="AU38" s="89">
        <f t="shared" si="38"/>
        <v>3.2352941176470589</v>
      </c>
      <c r="AV38" s="89">
        <f t="shared" si="38"/>
        <v>3.7058823529411766</v>
      </c>
      <c r="AW38" s="89">
        <f t="shared" si="38"/>
        <v>3.3529411764705883</v>
      </c>
      <c r="AX38" s="89">
        <f t="shared" si="38"/>
        <v>3.2941176470588234</v>
      </c>
      <c r="AY38" s="89">
        <f t="shared" si="38"/>
        <v>3.2352941176470589</v>
      </c>
      <c r="AZ38" s="89">
        <f t="shared" si="38"/>
        <v>3.7647058823529411</v>
      </c>
      <c r="BA38" s="89">
        <f t="shared" si="38"/>
        <v>3.7058823529411766</v>
      </c>
      <c r="BB38" s="89">
        <f t="shared" si="38"/>
        <v>2.7647058823529411</v>
      </c>
      <c r="BC38" s="89">
        <f t="shared" si="38"/>
        <v>3.2352941176470589</v>
      </c>
      <c r="BD38" s="89">
        <f t="shared" si="38"/>
        <v>3.4705882352941178</v>
      </c>
      <c r="BE38" s="89">
        <f t="shared" si="38"/>
        <v>2.8823529411764706</v>
      </c>
      <c r="BF38" s="89">
        <f t="shared" si="38"/>
        <v>3.1176470588235294</v>
      </c>
      <c r="BG38" s="89">
        <f t="shared" si="38"/>
        <v>3.2352941176470589</v>
      </c>
      <c r="BH38" s="89">
        <f t="shared" si="38"/>
        <v>3.3529411764705883</v>
      </c>
      <c r="BI38" s="89">
        <f t="shared" si="38"/>
        <v>3.7058823529411766</v>
      </c>
      <c r="BJ38" s="89">
        <f t="shared" si="38"/>
        <v>3.4117647058823528</v>
      </c>
      <c r="BK38" s="89">
        <f t="shared" ref="BK38:BO38" si="39">IF(BK37=0,0,BK36/BK37)</f>
        <v>3.1176470588235294</v>
      </c>
      <c r="BL38" s="89">
        <f t="shared" si="39"/>
        <v>3.1176470588235294</v>
      </c>
      <c r="BM38" s="89">
        <f t="shared" si="39"/>
        <v>3.7647058823529411</v>
      </c>
      <c r="BN38" s="89">
        <f t="shared" si="39"/>
        <v>3.5882352941176472</v>
      </c>
      <c r="BO38" s="89">
        <f t="shared" si="39"/>
        <v>2.5</v>
      </c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40">SUMIF($AM$82:$IV$82,I$82,$AM39:$IV39)</f>
        <v>103</v>
      </c>
      <c r="J39" s="75">
        <f t="shared" si="40"/>
        <v>159</v>
      </c>
      <c r="K39" s="75">
        <f t="shared" si="40"/>
        <v>195</v>
      </c>
      <c r="L39" s="75">
        <f t="shared" si="40"/>
        <v>100</v>
      </c>
      <c r="M39" s="75">
        <f t="shared" si="40"/>
        <v>190</v>
      </c>
      <c r="N39" s="75">
        <f t="shared" si="40"/>
        <v>162</v>
      </c>
      <c r="O39" s="75">
        <f t="shared" si="40"/>
        <v>174</v>
      </c>
      <c r="P39" s="75">
        <f t="shared" si="40"/>
        <v>184</v>
      </c>
      <c r="Q39" s="75">
        <f t="shared" si="40"/>
        <v>183</v>
      </c>
      <c r="R39" s="75">
        <f t="shared" si="40"/>
        <v>206</v>
      </c>
      <c r="S39" s="75">
        <f t="shared" ref="S39:AB40" si="41">SUMIF($AM$82:$IV$82,S$82,$AM39:$IV39)</f>
        <v>186</v>
      </c>
      <c r="T39" s="75">
        <f t="shared" si="41"/>
        <v>176</v>
      </c>
      <c r="U39" s="75">
        <f t="shared" si="41"/>
        <v>186</v>
      </c>
      <c r="V39" s="75">
        <f t="shared" si="41"/>
        <v>204</v>
      </c>
      <c r="W39" s="75">
        <f t="shared" si="41"/>
        <v>197</v>
      </c>
      <c r="X39" s="75">
        <f t="shared" si="41"/>
        <v>0</v>
      </c>
      <c r="Y39" s="75">
        <f t="shared" si="41"/>
        <v>0</v>
      </c>
      <c r="Z39" s="75">
        <f t="shared" si="41"/>
        <v>0</v>
      </c>
      <c r="AA39" s="75">
        <f t="shared" si="41"/>
        <v>0</v>
      </c>
      <c r="AB39" s="75">
        <f t="shared" si="41"/>
        <v>0</v>
      </c>
      <c r="AC39" s="75">
        <f t="shared" ref="AC39:AI40" si="42">SUMIF($AM$82:$IV$82,AC$82,$AM39:$IV39)</f>
        <v>0</v>
      </c>
      <c r="AD39" s="75">
        <f t="shared" si="42"/>
        <v>0</v>
      </c>
      <c r="AE39" s="75">
        <f t="shared" si="42"/>
        <v>0</v>
      </c>
      <c r="AF39" s="75">
        <f t="shared" si="42"/>
        <v>0</v>
      </c>
      <c r="AG39" s="75">
        <f t="shared" si="42"/>
        <v>0</v>
      </c>
      <c r="AH39" s="75">
        <f t="shared" si="42"/>
        <v>0</v>
      </c>
      <c r="AI39" s="75">
        <f t="shared" si="42"/>
        <v>0</v>
      </c>
      <c r="AJ39" s="35" t="s">
        <v>116</v>
      </c>
      <c r="AM39" s="89">
        <f>SUMIF($AL$83:$AL$478,"&lt;21",AM$83:AM$478)</f>
        <v>103</v>
      </c>
      <c r="AN39" s="89">
        <f t="shared" ref="AN39:BO39" si="43">SUMIF($AL$83:$AL$478,"&lt;21",AN$83:AN$478)</f>
        <v>82</v>
      </c>
      <c r="AO39" s="89">
        <f t="shared" si="43"/>
        <v>98</v>
      </c>
      <c r="AP39" s="89">
        <f t="shared" si="43"/>
        <v>100</v>
      </c>
      <c r="AQ39" s="89">
        <f t="shared" si="43"/>
        <v>92</v>
      </c>
      <c r="AR39" s="89">
        <f t="shared" si="43"/>
        <v>81</v>
      </c>
      <c r="AS39" s="89">
        <f t="shared" si="43"/>
        <v>92</v>
      </c>
      <c r="AT39" s="89">
        <f t="shared" si="43"/>
        <v>91</v>
      </c>
      <c r="AU39" s="89">
        <f t="shared" si="43"/>
        <v>91</v>
      </c>
      <c r="AV39" s="89">
        <f t="shared" si="43"/>
        <v>104</v>
      </c>
      <c r="AW39" s="89">
        <f t="shared" si="43"/>
        <v>93</v>
      </c>
      <c r="AX39" s="89">
        <f t="shared" si="43"/>
        <v>88</v>
      </c>
      <c r="AY39" s="89">
        <f t="shared" si="43"/>
        <v>95</v>
      </c>
      <c r="AZ39" s="89">
        <f t="shared" si="43"/>
        <v>99</v>
      </c>
      <c r="BA39" s="89">
        <f t="shared" si="43"/>
        <v>99</v>
      </c>
      <c r="BB39" s="89">
        <f t="shared" si="43"/>
        <v>77</v>
      </c>
      <c r="BC39" s="89">
        <f t="shared" si="43"/>
        <v>97</v>
      </c>
      <c r="BD39" s="89">
        <f t="shared" si="43"/>
        <v>93</v>
      </c>
      <c r="BE39" s="89">
        <f t="shared" si="43"/>
        <v>81</v>
      </c>
      <c r="BF39" s="89">
        <f t="shared" si="43"/>
        <v>82</v>
      </c>
      <c r="BG39" s="89">
        <f t="shared" si="43"/>
        <v>93</v>
      </c>
      <c r="BH39" s="89">
        <f t="shared" si="43"/>
        <v>92</v>
      </c>
      <c r="BI39" s="89">
        <f t="shared" si="43"/>
        <v>102</v>
      </c>
      <c r="BJ39" s="89">
        <f t="shared" si="43"/>
        <v>93</v>
      </c>
      <c r="BK39" s="89">
        <f t="shared" si="43"/>
        <v>88</v>
      </c>
      <c r="BL39" s="89">
        <f t="shared" si="43"/>
        <v>91</v>
      </c>
      <c r="BM39" s="89">
        <f t="shared" si="43"/>
        <v>105</v>
      </c>
      <c r="BN39" s="89">
        <f t="shared" si="43"/>
        <v>98</v>
      </c>
      <c r="BO39" s="89">
        <f t="shared" si="43"/>
        <v>5</v>
      </c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40"/>
        <v>28</v>
      </c>
      <c r="J40" s="75">
        <f t="shared" si="40"/>
        <v>56</v>
      </c>
      <c r="K40" s="75">
        <f t="shared" si="40"/>
        <v>56</v>
      </c>
      <c r="L40" s="75">
        <f t="shared" si="40"/>
        <v>28</v>
      </c>
      <c r="M40" s="75">
        <f t="shared" si="40"/>
        <v>58</v>
      </c>
      <c r="N40" s="75">
        <f t="shared" si="40"/>
        <v>56</v>
      </c>
      <c r="O40" s="75">
        <f t="shared" si="40"/>
        <v>56</v>
      </c>
      <c r="P40" s="75">
        <f t="shared" si="40"/>
        <v>56</v>
      </c>
      <c r="Q40" s="75">
        <f t="shared" si="40"/>
        <v>56</v>
      </c>
      <c r="R40" s="75">
        <f t="shared" si="40"/>
        <v>56</v>
      </c>
      <c r="S40" s="75">
        <f t="shared" si="41"/>
        <v>56</v>
      </c>
      <c r="T40" s="75">
        <f t="shared" si="41"/>
        <v>56</v>
      </c>
      <c r="U40" s="75">
        <f t="shared" si="41"/>
        <v>56</v>
      </c>
      <c r="V40" s="75">
        <f t="shared" si="41"/>
        <v>56</v>
      </c>
      <c r="W40" s="75">
        <f t="shared" si="41"/>
        <v>56</v>
      </c>
      <c r="X40" s="75">
        <f t="shared" si="41"/>
        <v>0</v>
      </c>
      <c r="Y40" s="75">
        <f t="shared" si="41"/>
        <v>0</v>
      </c>
      <c r="Z40" s="75">
        <f t="shared" si="41"/>
        <v>0</v>
      </c>
      <c r="AA40" s="75">
        <f t="shared" si="41"/>
        <v>0</v>
      </c>
      <c r="AB40" s="75">
        <f t="shared" si="41"/>
        <v>0</v>
      </c>
      <c r="AC40" s="75">
        <f t="shared" si="42"/>
        <v>0</v>
      </c>
      <c r="AD40" s="75">
        <f t="shared" si="42"/>
        <v>0</v>
      </c>
      <c r="AE40" s="75">
        <f t="shared" si="42"/>
        <v>0</v>
      </c>
      <c r="AF40" s="75">
        <f t="shared" si="42"/>
        <v>0</v>
      </c>
      <c r="AG40" s="75">
        <f t="shared" si="42"/>
        <v>0</v>
      </c>
      <c r="AH40" s="75">
        <f t="shared" si="42"/>
        <v>0</v>
      </c>
      <c r="AI40" s="75">
        <f t="shared" si="42"/>
        <v>0</v>
      </c>
      <c r="AJ40" s="35" t="s">
        <v>117</v>
      </c>
      <c r="AM40" s="89">
        <f t="array" ref="AM40">SUM((AM$83:AM$478&gt;0)*($AL$83:$AL$478&lt;21))</f>
        <v>28</v>
      </c>
      <c r="AN40" s="89">
        <f t="array" ref="AN40">SUM((AN$83:AN$478&gt;0)*($AL$83:$AL$478&lt;21))</f>
        <v>28</v>
      </c>
      <c r="AO40" s="89">
        <f t="array" ref="AO40">SUM((AO$83:AO$478&gt;0)*($AL$83:$AL$478&lt;21))</f>
        <v>28</v>
      </c>
      <c r="AP40" s="89">
        <f t="array" ref="AP40">SUM((AP$83:AP$478&gt;0)*($AL$83:$AL$478&lt;21))</f>
        <v>28</v>
      </c>
      <c r="AQ40" s="89">
        <f t="array" ref="AQ40">SUM((AQ$83:AQ$478&gt;0)*($AL$83:$AL$478&lt;21))</f>
        <v>28</v>
      </c>
      <c r="AR40" s="89">
        <f t="array" ref="AR40">SUM((AR$83:AR$478&gt;0)*($AL$83:$AL$478&lt;21))</f>
        <v>28</v>
      </c>
      <c r="AS40" s="89">
        <f t="array" ref="AS40">SUM((AS$83:AS$478&gt;0)*($AL$83:$AL$478&lt;21))</f>
        <v>28</v>
      </c>
      <c r="AT40" s="89">
        <f t="array" ref="AT40">SUM((AT$83:AT$478&gt;0)*($AL$83:$AL$478&lt;21))</f>
        <v>28</v>
      </c>
      <c r="AU40" s="89">
        <f t="array" ref="AU40">SUM((AU$83:AU$478&gt;0)*($AL$83:$AL$478&lt;21))</f>
        <v>28</v>
      </c>
      <c r="AV40" s="89">
        <f t="array" ref="AV40">SUM((AV$83:AV$478&gt;0)*($AL$83:$AL$478&lt;21))</f>
        <v>28</v>
      </c>
      <c r="AW40" s="89">
        <f t="array" ref="AW40">SUM((AW$83:AW$478&gt;0)*($AL$83:$AL$478&lt;21))</f>
        <v>28</v>
      </c>
      <c r="AX40" s="89">
        <f t="array" ref="AX40">SUM((AX$83:AX$478&gt;0)*($AL$83:$AL$478&lt;21))</f>
        <v>28</v>
      </c>
      <c r="AY40" s="89">
        <f t="array" ref="AY40">SUM((AY$83:AY$478&gt;0)*($AL$83:$AL$478&lt;21))</f>
        <v>28</v>
      </c>
      <c r="AZ40" s="89">
        <f t="array" ref="AZ40">SUM((AZ$83:AZ$478&gt;0)*($AL$83:$AL$478&lt;21))</f>
        <v>28</v>
      </c>
      <c r="BA40" s="89">
        <f t="array" ref="BA40">SUM((BA$83:BA$478&gt;0)*($AL$83:$AL$478&lt;21))</f>
        <v>28</v>
      </c>
      <c r="BB40" s="89">
        <f t="array" ref="BB40">SUM((BB$83:BB$478&gt;0)*($AL$83:$AL$478&lt;21))</f>
        <v>28</v>
      </c>
      <c r="BC40" s="89">
        <f t="array" ref="BC40">SUM((BC$83:BC$478&gt;0)*($AL$83:$AL$478&lt;21))</f>
        <v>28</v>
      </c>
      <c r="BD40" s="89">
        <f t="array" ref="BD40">SUM((BD$83:BD$478&gt;0)*($AL$83:$AL$478&lt;21))</f>
        <v>28</v>
      </c>
      <c r="BE40" s="89">
        <f t="array" ref="BE40">SUM((BE$83:BE$478&gt;0)*($AL$83:$AL$478&lt;21))</f>
        <v>28</v>
      </c>
      <c r="BF40" s="89">
        <f t="array" ref="BF40">SUM((BF$83:BF$478&gt;0)*($AL$83:$AL$478&lt;21))</f>
        <v>28</v>
      </c>
      <c r="BG40" s="89">
        <f t="array" ref="BG40">SUM((BG$83:BG$478&gt;0)*($AL$83:$AL$478&lt;21))</f>
        <v>28</v>
      </c>
      <c r="BH40" s="89">
        <f t="array" ref="BH40">SUM((BH$83:BH$478&gt;0)*($AL$83:$AL$478&lt;21))</f>
        <v>28</v>
      </c>
      <c r="BI40" s="89">
        <f t="array" ref="BI40">SUM((BI$83:BI$478&gt;0)*($AL$83:$AL$478&lt;21))</f>
        <v>28</v>
      </c>
      <c r="BJ40" s="89">
        <f t="array" ref="BJ40">SUM((BJ$83:BJ$478&gt;0)*($AL$83:$AL$478&lt;21))</f>
        <v>28</v>
      </c>
      <c r="BK40" s="89">
        <f t="array" ref="BK40">SUM((BK$83:BK$478&gt;0)*($AL$83:$AL$478&lt;21))</f>
        <v>28</v>
      </c>
      <c r="BL40" s="89">
        <f t="array" ref="BL40">SUM((BL$83:BL$478&gt;0)*($AL$83:$AL$478&lt;21))</f>
        <v>28</v>
      </c>
      <c r="BM40" s="89">
        <f t="array" ref="BM40">SUM((BM$83:BM$478&gt;0)*($AL$83:$AL$478&lt;21))</f>
        <v>28</v>
      </c>
      <c r="BN40" s="89">
        <f t="array" ref="BN40">SUM((BN$83:BN$478&gt;0)*($AL$83:$AL$478&lt;21))</f>
        <v>28</v>
      </c>
      <c r="BO40" s="89">
        <f t="array" ref="BO40">SUM((BO$83:BO$478&gt;0)*($AL$83:$AL$478&lt;21))</f>
        <v>2</v>
      </c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4">I39/I40</f>
        <v>3.6785714285714284</v>
      </c>
      <c r="J41" s="75">
        <f t="shared" si="44"/>
        <v>2.8392857142857144</v>
      </c>
      <c r="K41" s="75">
        <f t="shared" si="44"/>
        <v>3.4821428571428572</v>
      </c>
      <c r="L41" s="75">
        <f t="shared" si="44"/>
        <v>3.5714285714285716</v>
      </c>
      <c r="M41" s="75">
        <f t="shared" si="44"/>
        <v>3.2758620689655173</v>
      </c>
      <c r="N41" s="75">
        <f t="shared" si="44"/>
        <v>2.8928571428571428</v>
      </c>
      <c r="O41" s="75">
        <f t="shared" si="44"/>
        <v>3.1071428571428572</v>
      </c>
      <c r="P41" s="75">
        <f t="shared" si="44"/>
        <v>3.2857142857142856</v>
      </c>
      <c r="Q41" s="75">
        <f t="shared" si="44"/>
        <v>3.2678571428571428</v>
      </c>
      <c r="R41" s="75">
        <f t="shared" si="44"/>
        <v>3.6785714285714284</v>
      </c>
      <c r="S41" s="75">
        <f t="shared" si="44"/>
        <v>3.3214285714285716</v>
      </c>
      <c r="T41" s="75">
        <f t="shared" si="44"/>
        <v>3.1428571428571428</v>
      </c>
      <c r="U41" s="75">
        <f t="shared" si="44"/>
        <v>3.3214285714285716</v>
      </c>
      <c r="V41" s="75">
        <f t="shared" si="44"/>
        <v>3.6428571428571428</v>
      </c>
      <c r="W41" s="75">
        <f t="shared" si="44"/>
        <v>3.5178571428571428</v>
      </c>
      <c r="X41" s="75" t="e">
        <f t="shared" si="44"/>
        <v>#DIV/0!</v>
      </c>
      <c r="Y41" s="75" t="e">
        <f t="shared" si="44"/>
        <v>#DIV/0!</v>
      </c>
      <c r="Z41" s="75" t="e">
        <f t="shared" si="44"/>
        <v>#DIV/0!</v>
      </c>
      <c r="AA41" s="75" t="e">
        <f t="shared" si="44"/>
        <v>#DIV/0!</v>
      </c>
      <c r="AB41" s="75" t="e">
        <f t="shared" si="44"/>
        <v>#DIV/0!</v>
      </c>
      <c r="AC41" s="75" t="e">
        <f t="shared" si="44"/>
        <v>#DIV/0!</v>
      </c>
      <c r="AD41" s="75" t="e">
        <f t="shared" si="44"/>
        <v>#DIV/0!</v>
      </c>
      <c r="AE41" s="75" t="e">
        <f t="shared" si="44"/>
        <v>#DIV/0!</v>
      </c>
      <c r="AF41" s="75" t="e">
        <f t="shared" si="44"/>
        <v>#DIV/0!</v>
      </c>
      <c r="AG41" s="75" t="e">
        <f t="shared" si="44"/>
        <v>#DIV/0!</v>
      </c>
      <c r="AH41" s="75" t="e">
        <f t="shared" si="44"/>
        <v>#DIV/0!</v>
      </c>
      <c r="AI41" s="75" t="e">
        <f t="shared" si="44"/>
        <v>#DIV/0!</v>
      </c>
      <c r="AJ41" s="35" t="s">
        <v>118</v>
      </c>
      <c r="AM41" s="89">
        <f>IF(AM40=0,0,AM39/AM40)</f>
        <v>3.6785714285714284</v>
      </c>
      <c r="AN41" s="89">
        <f t="shared" ref="AN41:BJ41" si="45">IF(AN40=0,0,AN39/AN40)</f>
        <v>2.9285714285714284</v>
      </c>
      <c r="AO41" s="89">
        <f t="shared" si="45"/>
        <v>3.5</v>
      </c>
      <c r="AP41" s="89">
        <f t="shared" si="45"/>
        <v>3.5714285714285716</v>
      </c>
      <c r="AQ41" s="89">
        <f t="shared" si="45"/>
        <v>3.2857142857142856</v>
      </c>
      <c r="AR41" s="89">
        <f t="shared" si="45"/>
        <v>2.8928571428571428</v>
      </c>
      <c r="AS41" s="89">
        <f t="shared" si="45"/>
        <v>3.2857142857142856</v>
      </c>
      <c r="AT41" s="89">
        <f t="shared" si="45"/>
        <v>3.25</v>
      </c>
      <c r="AU41" s="89">
        <f t="shared" si="45"/>
        <v>3.25</v>
      </c>
      <c r="AV41" s="89">
        <f t="shared" si="45"/>
        <v>3.7142857142857144</v>
      </c>
      <c r="AW41" s="89">
        <f t="shared" si="45"/>
        <v>3.3214285714285716</v>
      </c>
      <c r="AX41" s="89">
        <f t="shared" si="45"/>
        <v>3.1428571428571428</v>
      </c>
      <c r="AY41" s="89">
        <f t="shared" si="45"/>
        <v>3.3928571428571428</v>
      </c>
      <c r="AZ41" s="89">
        <f t="shared" si="45"/>
        <v>3.5357142857142856</v>
      </c>
      <c r="BA41" s="89">
        <f t="shared" si="45"/>
        <v>3.5357142857142856</v>
      </c>
      <c r="BB41" s="89">
        <f t="shared" si="45"/>
        <v>2.75</v>
      </c>
      <c r="BC41" s="89">
        <f t="shared" si="45"/>
        <v>3.4642857142857144</v>
      </c>
      <c r="BD41" s="89">
        <f t="shared" si="45"/>
        <v>3.3214285714285716</v>
      </c>
      <c r="BE41" s="89">
        <f t="shared" si="45"/>
        <v>2.8928571428571428</v>
      </c>
      <c r="BF41" s="89">
        <f t="shared" si="45"/>
        <v>2.9285714285714284</v>
      </c>
      <c r="BG41" s="89">
        <f t="shared" si="45"/>
        <v>3.3214285714285716</v>
      </c>
      <c r="BH41" s="89">
        <f t="shared" si="45"/>
        <v>3.2857142857142856</v>
      </c>
      <c r="BI41" s="89">
        <f t="shared" si="45"/>
        <v>3.6428571428571428</v>
      </c>
      <c r="BJ41" s="89">
        <f t="shared" si="45"/>
        <v>3.3214285714285716</v>
      </c>
      <c r="BK41" s="89">
        <f t="shared" ref="BK41:BO41" si="46">IF(BK40=0,0,BK39/BK40)</f>
        <v>3.1428571428571428</v>
      </c>
      <c r="BL41" s="89">
        <f t="shared" si="46"/>
        <v>3.25</v>
      </c>
      <c r="BM41" s="89">
        <f t="shared" si="46"/>
        <v>3.75</v>
      </c>
      <c r="BN41" s="89">
        <f t="shared" si="46"/>
        <v>3.5</v>
      </c>
      <c r="BO41" s="89">
        <f t="shared" si="46"/>
        <v>2.5</v>
      </c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47">SUMIF($AM$82:$IV$82,I$82,$AM42:$IV42)</f>
        <v>136</v>
      </c>
      <c r="J42" s="75">
        <f t="shared" si="47"/>
        <v>216</v>
      </c>
      <c r="K42" s="75">
        <f t="shared" si="47"/>
        <v>264</v>
      </c>
      <c r="L42" s="75">
        <f t="shared" si="47"/>
        <v>136</v>
      </c>
      <c r="M42" s="75">
        <f t="shared" si="47"/>
        <v>251</v>
      </c>
      <c r="N42" s="75">
        <f t="shared" si="47"/>
        <v>213</v>
      </c>
      <c r="O42" s="75">
        <f t="shared" si="47"/>
        <v>231</v>
      </c>
      <c r="P42" s="75">
        <f t="shared" si="47"/>
        <v>248</v>
      </c>
      <c r="Q42" s="75">
        <f t="shared" si="47"/>
        <v>249</v>
      </c>
      <c r="R42" s="75">
        <f t="shared" si="47"/>
        <v>273</v>
      </c>
      <c r="S42" s="75">
        <f t="shared" ref="S42:AB43" si="48">SUMIF($AM$82:$IV$82,S$82,$AM42:$IV42)</f>
        <v>250</v>
      </c>
      <c r="T42" s="75">
        <f t="shared" si="48"/>
        <v>233</v>
      </c>
      <c r="U42" s="75">
        <f t="shared" si="48"/>
        <v>254</v>
      </c>
      <c r="V42" s="75">
        <f t="shared" si="48"/>
        <v>275</v>
      </c>
      <c r="W42" s="75">
        <f t="shared" si="48"/>
        <v>264</v>
      </c>
      <c r="X42" s="75">
        <f t="shared" si="48"/>
        <v>0</v>
      </c>
      <c r="Y42" s="75">
        <f t="shared" si="48"/>
        <v>0</v>
      </c>
      <c r="Z42" s="75">
        <f t="shared" si="48"/>
        <v>0</v>
      </c>
      <c r="AA42" s="75">
        <f t="shared" si="48"/>
        <v>0</v>
      </c>
      <c r="AB42" s="75">
        <f t="shared" si="48"/>
        <v>0</v>
      </c>
      <c r="AC42" s="75">
        <f t="shared" ref="AC42:AI43" si="49">SUMIF($AM$82:$IV$82,AC$82,$AM42:$IV42)</f>
        <v>0</v>
      </c>
      <c r="AD42" s="75">
        <f t="shared" si="49"/>
        <v>0</v>
      </c>
      <c r="AE42" s="75">
        <f t="shared" si="49"/>
        <v>0</v>
      </c>
      <c r="AF42" s="75">
        <f t="shared" si="49"/>
        <v>0</v>
      </c>
      <c r="AG42" s="75">
        <f t="shared" si="49"/>
        <v>0</v>
      </c>
      <c r="AH42" s="75">
        <f t="shared" si="49"/>
        <v>0</v>
      </c>
      <c r="AI42" s="75">
        <f t="shared" si="49"/>
        <v>0</v>
      </c>
      <c r="AJ42" s="35" t="s">
        <v>119</v>
      </c>
      <c r="AM42" s="89">
        <f>SUMIF($AL$83:$AL$478,"&lt;31",AM$83:AM$478)</f>
        <v>136</v>
      </c>
      <c r="AN42" s="89">
        <f t="shared" ref="AN42:BO42" si="50">SUMIF($AL$83:$AL$478,"&lt;31",AN$83:AN$478)</f>
        <v>109</v>
      </c>
      <c r="AO42" s="89">
        <f t="shared" si="50"/>
        <v>132</v>
      </c>
      <c r="AP42" s="89">
        <f t="shared" si="50"/>
        <v>136</v>
      </c>
      <c r="AQ42" s="89">
        <f t="shared" si="50"/>
        <v>123</v>
      </c>
      <c r="AR42" s="89">
        <f t="shared" si="50"/>
        <v>107</v>
      </c>
      <c r="AS42" s="89">
        <f t="shared" si="50"/>
        <v>120</v>
      </c>
      <c r="AT42" s="89">
        <f t="shared" si="50"/>
        <v>122</v>
      </c>
      <c r="AU42" s="89">
        <f t="shared" si="50"/>
        <v>123</v>
      </c>
      <c r="AV42" s="89">
        <f t="shared" si="50"/>
        <v>137</v>
      </c>
      <c r="AW42" s="89">
        <f t="shared" si="50"/>
        <v>125</v>
      </c>
      <c r="AX42" s="89">
        <f t="shared" si="50"/>
        <v>116</v>
      </c>
      <c r="AY42" s="89">
        <f t="shared" si="50"/>
        <v>131</v>
      </c>
      <c r="AZ42" s="89">
        <f t="shared" si="50"/>
        <v>134</v>
      </c>
      <c r="BA42" s="89">
        <f t="shared" si="50"/>
        <v>131</v>
      </c>
      <c r="BB42" s="89">
        <f t="shared" si="50"/>
        <v>107</v>
      </c>
      <c r="BC42" s="89">
        <f t="shared" si="50"/>
        <v>132</v>
      </c>
      <c r="BD42" s="89">
        <f t="shared" si="50"/>
        <v>123</v>
      </c>
      <c r="BE42" s="89">
        <f t="shared" si="50"/>
        <v>106</v>
      </c>
      <c r="BF42" s="89">
        <f t="shared" si="50"/>
        <v>111</v>
      </c>
      <c r="BG42" s="89">
        <f t="shared" si="50"/>
        <v>126</v>
      </c>
      <c r="BH42" s="89">
        <f t="shared" si="50"/>
        <v>126</v>
      </c>
      <c r="BI42" s="89">
        <f t="shared" si="50"/>
        <v>136</v>
      </c>
      <c r="BJ42" s="89">
        <f t="shared" si="50"/>
        <v>125</v>
      </c>
      <c r="BK42" s="89">
        <f t="shared" si="50"/>
        <v>117</v>
      </c>
      <c r="BL42" s="89">
        <f t="shared" si="50"/>
        <v>123</v>
      </c>
      <c r="BM42" s="89">
        <f t="shared" si="50"/>
        <v>141</v>
      </c>
      <c r="BN42" s="89">
        <f t="shared" si="50"/>
        <v>133</v>
      </c>
      <c r="BO42" s="89">
        <f t="shared" si="50"/>
        <v>5</v>
      </c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47"/>
        <v>37</v>
      </c>
      <c r="J43" s="75">
        <f t="shared" si="47"/>
        <v>74</v>
      </c>
      <c r="K43" s="75">
        <f t="shared" si="47"/>
        <v>74</v>
      </c>
      <c r="L43" s="75">
        <f t="shared" si="47"/>
        <v>37</v>
      </c>
      <c r="M43" s="75">
        <f t="shared" si="47"/>
        <v>76</v>
      </c>
      <c r="N43" s="75">
        <f t="shared" si="47"/>
        <v>74</v>
      </c>
      <c r="O43" s="75">
        <f t="shared" si="47"/>
        <v>74</v>
      </c>
      <c r="P43" s="75">
        <f t="shared" si="47"/>
        <v>74</v>
      </c>
      <c r="Q43" s="75">
        <f t="shared" si="47"/>
        <v>74</v>
      </c>
      <c r="R43" s="75">
        <f t="shared" si="47"/>
        <v>74</v>
      </c>
      <c r="S43" s="75">
        <f t="shared" si="48"/>
        <v>74</v>
      </c>
      <c r="T43" s="75">
        <f t="shared" si="48"/>
        <v>74</v>
      </c>
      <c r="U43" s="75">
        <f t="shared" si="48"/>
        <v>74</v>
      </c>
      <c r="V43" s="75">
        <f t="shared" si="48"/>
        <v>74</v>
      </c>
      <c r="W43" s="75">
        <f t="shared" si="48"/>
        <v>74</v>
      </c>
      <c r="X43" s="75">
        <f t="shared" si="48"/>
        <v>0</v>
      </c>
      <c r="Y43" s="75">
        <f t="shared" si="48"/>
        <v>0</v>
      </c>
      <c r="Z43" s="75">
        <f t="shared" si="48"/>
        <v>0</v>
      </c>
      <c r="AA43" s="75">
        <f t="shared" si="48"/>
        <v>0</v>
      </c>
      <c r="AB43" s="75">
        <f t="shared" si="48"/>
        <v>0</v>
      </c>
      <c r="AC43" s="75">
        <f t="shared" si="49"/>
        <v>0</v>
      </c>
      <c r="AD43" s="75">
        <f t="shared" si="49"/>
        <v>0</v>
      </c>
      <c r="AE43" s="75">
        <f t="shared" si="49"/>
        <v>0</v>
      </c>
      <c r="AF43" s="75">
        <f t="shared" si="49"/>
        <v>0</v>
      </c>
      <c r="AG43" s="75">
        <f t="shared" si="49"/>
        <v>0</v>
      </c>
      <c r="AH43" s="75">
        <f t="shared" si="49"/>
        <v>0</v>
      </c>
      <c r="AI43" s="75">
        <f t="shared" si="49"/>
        <v>0</v>
      </c>
      <c r="AJ43" s="35" t="s">
        <v>120</v>
      </c>
      <c r="AM43" s="89">
        <f t="array" ref="AM43">SUM((AM$83:AM$478&gt;0)*($AL$83:$AL$478&lt;31))</f>
        <v>37</v>
      </c>
      <c r="AN43" s="89">
        <f t="array" ref="AN43">SUM((AN$83:AN$478&gt;0)*($AL$83:$AL$478&lt;31))</f>
        <v>37</v>
      </c>
      <c r="AO43" s="89">
        <f t="array" ref="AO43">SUM((AO$83:AO$478&gt;0)*($AL$83:$AL$478&lt;31))</f>
        <v>37</v>
      </c>
      <c r="AP43" s="89">
        <f t="array" ref="AP43">SUM((AP$83:AP$478&gt;0)*($AL$83:$AL$478&lt;31))</f>
        <v>37</v>
      </c>
      <c r="AQ43" s="89">
        <f t="array" ref="AQ43">SUM((AQ$83:AQ$478&gt;0)*($AL$83:$AL$478&lt;31))</f>
        <v>37</v>
      </c>
      <c r="AR43" s="89">
        <f t="array" ref="AR43">SUM((AR$83:AR$478&gt;0)*($AL$83:$AL$478&lt;31))</f>
        <v>37</v>
      </c>
      <c r="AS43" s="89">
        <f t="array" ref="AS43">SUM((AS$83:AS$478&gt;0)*($AL$83:$AL$478&lt;31))</f>
        <v>37</v>
      </c>
      <c r="AT43" s="89">
        <f t="array" ref="AT43">SUM((AT$83:AT$478&gt;0)*($AL$83:$AL$478&lt;31))</f>
        <v>37</v>
      </c>
      <c r="AU43" s="89">
        <f t="array" ref="AU43">SUM((AU$83:AU$478&gt;0)*($AL$83:$AL$478&lt;31))</f>
        <v>37</v>
      </c>
      <c r="AV43" s="89">
        <f t="array" ref="AV43">SUM((AV$83:AV$478&gt;0)*($AL$83:$AL$478&lt;31))</f>
        <v>37</v>
      </c>
      <c r="AW43" s="89">
        <f t="array" ref="AW43">SUM((AW$83:AW$478&gt;0)*($AL$83:$AL$478&lt;31))</f>
        <v>37</v>
      </c>
      <c r="AX43" s="89">
        <f t="array" ref="AX43">SUM((AX$83:AX$478&gt;0)*($AL$83:$AL$478&lt;31))</f>
        <v>37</v>
      </c>
      <c r="AY43" s="89">
        <f t="array" ref="AY43">SUM((AY$83:AY$478&gt;0)*($AL$83:$AL$478&lt;31))</f>
        <v>37</v>
      </c>
      <c r="AZ43" s="89">
        <f t="array" ref="AZ43">SUM((AZ$83:AZ$478&gt;0)*($AL$83:$AL$478&lt;31))</f>
        <v>37</v>
      </c>
      <c r="BA43" s="89">
        <f t="array" ref="BA43">SUM((BA$83:BA$478&gt;0)*($AL$83:$AL$478&lt;31))</f>
        <v>37</v>
      </c>
      <c r="BB43" s="89">
        <f t="array" ref="BB43">SUM((BB$83:BB$478&gt;0)*($AL$83:$AL$478&lt;31))</f>
        <v>37</v>
      </c>
      <c r="BC43" s="89">
        <f t="array" ref="BC43">SUM((BC$83:BC$478&gt;0)*($AL$83:$AL$478&lt;31))</f>
        <v>37</v>
      </c>
      <c r="BD43" s="89">
        <f t="array" ref="BD43">SUM((BD$83:BD$478&gt;0)*($AL$83:$AL$478&lt;31))</f>
        <v>37</v>
      </c>
      <c r="BE43" s="89">
        <f t="array" ref="BE43">SUM((BE$83:BE$478&gt;0)*($AL$83:$AL$478&lt;31))</f>
        <v>37</v>
      </c>
      <c r="BF43" s="89">
        <f t="array" ref="BF43">SUM((BF$83:BF$478&gt;0)*($AL$83:$AL$478&lt;31))</f>
        <v>37</v>
      </c>
      <c r="BG43" s="89">
        <f t="array" ref="BG43">SUM((BG$83:BG$478&gt;0)*($AL$83:$AL$478&lt;31))</f>
        <v>37</v>
      </c>
      <c r="BH43" s="89">
        <f t="array" ref="BH43">SUM((BH$83:BH$478&gt;0)*($AL$83:$AL$478&lt;31))</f>
        <v>37</v>
      </c>
      <c r="BI43" s="89">
        <f t="array" ref="BI43">SUM((BI$83:BI$478&gt;0)*($AL$83:$AL$478&lt;31))</f>
        <v>37</v>
      </c>
      <c r="BJ43" s="89">
        <f t="array" ref="BJ43">SUM((BJ$83:BJ$478&gt;0)*($AL$83:$AL$478&lt;31))</f>
        <v>37</v>
      </c>
      <c r="BK43" s="89">
        <f t="array" ref="BK43">SUM((BK$83:BK$478&gt;0)*($AL$83:$AL$478&lt;31))</f>
        <v>37</v>
      </c>
      <c r="BL43" s="89">
        <f t="array" ref="BL43">SUM((BL$83:BL$478&gt;0)*($AL$83:$AL$478&lt;31))</f>
        <v>37</v>
      </c>
      <c r="BM43" s="89">
        <f t="array" ref="BM43">SUM((BM$83:BM$478&gt;0)*($AL$83:$AL$478&lt;31))</f>
        <v>37</v>
      </c>
      <c r="BN43" s="89">
        <f t="array" ref="BN43">SUM((BN$83:BN$478&gt;0)*($AL$83:$AL$478&lt;31))</f>
        <v>37</v>
      </c>
      <c r="BO43" s="89">
        <f t="array" ref="BO43">SUM((BO$83:BO$478&gt;0)*($AL$83:$AL$478&lt;31))</f>
        <v>2</v>
      </c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51">I42/I43</f>
        <v>3.6756756756756759</v>
      </c>
      <c r="J44" s="75">
        <f t="shared" si="51"/>
        <v>2.9189189189189189</v>
      </c>
      <c r="K44" s="75">
        <f t="shared" si="51"/>
        <v>3.5675675675675675</v>
      </c>
      <c r="L44" s="75">
        <f t="shared" si="51"/>
        <v>3.6756756756756759</v>
      </c>
      <c r="M44" s="75">
        <f t="shared" si="51"/>
        <v>3.3026315789473686</v>
      </c>
      <c r="N44" s="75">
        <f t="shared" si="51"/>
        <v>2.8783783783783785</v>
      </c>
      <c r="O44" s="75">
        <f t="shared" si="51"/>
        <v>3.1216216216216215</v>
      </c>
      <c r="P44" s="75">
        <f t="shared" si="51"/>
        <v>3.3513513513513513</v>
      </c>
      <c r="Q44" s="75">
        <f t="shared" si="51"/>
        <v>3.3648648648648649</v>
      </c>
      <c r="R44" s="75">
        <f t="shared" si="51"/>
        <v>3.689189189189189</v>
      </c>
      <c r="S44" s="75">
        <f t="shared" si="51"/>
        <v>3.3783783783783785</v>
      </c>
      <c r="T44" s="75">
        <f t="shared" si="51"/>
        <v>3.1486486486486487</v>
      </c>
      <c r="U44" s="75">
        <f t="shared" si="51"/>
        <v>3.4324324324324325</v>
      </c>
      <c r="V44" s="75">
        <f t="shared" si="51"/>
        <v>3.7162162162162162</v>
      </c>
      <c r="W44" s="75">
        <f t="shared" si="51"/>
        <v>3.5675675675675675</v>
      </c>
      <c r="X44" s="75" t="e">
        <f t="shared" si="51"/>
        <v>#DIV/0!</v>
      </c>
      <c r="Y44" s="75" t="e">
        <f t="shared" si="51"/>
        <v>#DIV/0!</v>
      </c>
      <c r="Z44" s="75" t="e">
        <f t="shared" si="51"/>
        <v>#DIV/0!</v>
      </c>
      <c r="AA44" s="75" t="e">
        <f t="shared" si="51"/>
        <v>#DIV/0!</v>
      </c>
      <c r="AB44" s="75" t="e">
        <f t="shared" si="51"/>
        <v>#DIV/0!</v>
      </c>
      <c r="AC44" s="75" t="e">
        <f t="shared" si="51"/>
        <v>#DIV/0!</v>
      </c>
      <c r="AD44" s="75" t="e">
        <f t="shared" si="51"/>
        <v>#DIV/0!</v>
      </c>
      <c r="AE44" s="75" t="e">
        <f t="shared" si="51"/>
        <v>#DIV/0!</v>
      </c>
      <c r="AF44" s="75" t="e">
        <f t="shared" si="51"/>
        <v>#DIV/0!</v>
      </c>
      <c r="AG44" s="75" t="e">
        <f t="shared" si="51"/>
        <v>#DIV/0!</v>
      </c>
      <c r="AH44" s="75" t="e">
        <f t="shared" si="51"/>
        <v>#DIV/0!</v>
      </c>
      <c r="AI44" s="75" t="e">
        <f t="shared" si="51"/>
        <v>#DIV/0!</v>
      </c>
      <c r="AJ44" s="35" t="s">
        <v>121</v>
      </c>
      <c r="AM44" s="89">
        <f>IF(AM43=0,0,AM42/AM43)</f>
        <v>3.6756756756756759</v>
      </c>
      <c r="AN44" s="89">
        <f t="shared" ref="AN44:BJ44" si="52">IF(AN43=0,0,AN42/AN43)</f>
        <v>2.9459459459459461</v>
      </c>
      <c r="AO44" s="89">
        <f t="shared" si="52"/>
        <v>3.5675675675675675</v>
      </c>
      <c r="AP44" s="89">
        <f t="shared" si="52"/>
        <v>3.6756756756756759</v>
      </c>
      <c r="AQ44" s="89">
        <f t="shared" si="52"/>
        <v>3.3243243243243241</v>
      </c>
      <c r="AR44" s="89">
        <f t="shared" si="52"/>
        <v>2.8918918918918921</v>
      </c>
      <c r="AS44" s="89">
        <f t="shared" si="52"/>
        <v>3.2432432432432434</v>
      </c>
      <c r="AT44" s="89">
        <f t="shared" si="52"/>
        <v>3.2972972972972974</v>
      </c>
      <c r="AU44" s="89">
        <f t="shared" si="52"/>
        <v>3.3243243243243241</v>
      </c>
      <c r="AV44" s="89">
        <f t="shared" si="52"/>
        <v>3.7027027027027026</v>
      </c>
      <c r="AW44" s="89">
        <f t="shared" si="52"/>
        <v>3.3783783783783785</v>
      </c>
      <c r="AX44" s="89">
        <f t="shared" si="52"/>
        <v>3.1351351351351351</v>
      </c>
      <c r="AY44" s="89">
        <f t="shared" si="52"/>
        <v>3.5405405405405403</v>
      </c>
      <c r="AZ44" s="89">
        <f t="shared" si="52"/>
        <v>3.6216216216216215</v>
      </c>
      <c r="BA44" s="89">
        <f t="shared" si="52"/>
        <v>3.5405405405405403</v>
      </c>
      <c r="BB44" s="89">
        <f t="shared" si="52"/>
        <v>2.8918918918918921</v>
      </c>
      <c r="BC44" s="89">
        <f t="shared" si="52"/>
        <v>3.5675675675675675</v>
      </c>
      <c r="BD44" s="89">
        <f t="shared" si="52"/>
        <v>3.3243243243243241</v>
      </c>
      <c r="BE44" s="89">
        <f t="shared" si="52"/>
        <v>2.8648648648648649</v>
      </c>
      <c r="BF44" s="89">
        <f t="shared" si="52"/>
        <v>3</v>
      </c>
      <c r="BG44" s="89">
        <f t="shared" si="52"/>
        <v>3.4054054054054053</v>
      </c>
      <c r="BH44" s="89">
        <f t="shared" si="52"/>
        <v>3.4054054054054053</v>
      </c>
      <c r="BI44" s="89">
        <f t="shared" si="52"/>
        <v>3.6756756756756759</v>
      </c>
      <c r="BJ44" s="89">
        <f t="shared" si="52"/>
        <v>3.3783783783783785</v>
      </c>
      <c r="BK44" s="89">
        <f t="shared" ref="BK44:BO44" si="53">IF(BK43=0,0,BK42/BK43)</f>
        <v>3.1621621621621623</v>
      </c>
      <c r="BL44" s="89">
        <f t="shared" si="53"/>
        <v>3.3243243243243241</v>
      </c>
      <c r="BM44" s="89">
        <f t="shared" si="53"/>
        <v>3.810810810810811</v>
      </c>
      <c r="BN44" s="89">
        <f t="shared" si="53"/>
        <v>3.5945945945945947</v>
      </c>
      <c r="BO44" s="89">
        <f t="shared" si="53"/>
        <v>2.5</v>
      </c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54">SUMIF($AM$82:$IV$82,I$82,$AM45:$IV45)</f>
        <v>143</v>
      </c>
      <c r="J45" s="75">
        <f t="shared" si="54"/>
        <v>219</v>
      </c>
      <c r="K45" s="75">
        <f t="shared" si="54"/>
        <v>273</v>
      </c>
      <c r="L45" s="75">
        <f t="shared" si="54"/>
        <v>145</v>
      </c>
      <c r="M45" s="75">
        <f t="shared" si="54"/>
        <v>254</v>
      </c>
      <c r="N45" s="75">
        <f t="shared" si="54"/>
        <v>218</v>
      </c>
      <c r="O45" s="75">
        <f t="shared" si="54"/>
        <v>234</v>
      </c>
      <c r="P45" s="75">
        <f t="shared" si="54"/>
        <v>252</v>
      </c>
      <c r="Q45" s="75">
        <f t="shared" si="54"/>
        <v>257</v>
      </c>
      <c r="R45" s="75">
        <f t="shared" si="54"/>
        <v>275</v>
      </c>
      <c r="S45" s="75">
        <f t="shared" ref="S45:AB46" si="55">SUMIF($AM$82:$IV$82,S$82,$AM45:$IV45)</f>
        <v>252</v>
      </c>
      <c r="T45" s="75">
        <f t="shared" si="55"/>
        <v>235</v>
      </c>
      <c r="U45" s="75">
        <f t="shared" si="55"/>
        <v>259</v>
      </c>
      <c r="V45" s="75">
        <f t="shared" si="55"/>
        <v>281</v>
      </c>
      <c r="W45" s="75">
        <f t="shared" si="55"/>
        <v>271</v>
      </c>
      <c r="X45" s="75">
        <f t="shared" si="55"/>
        <v>0</v>
      </c>
      <c r="Y45" s="75">
        <f t="shared" si="55"/>
        <v>0</v>
      </c>
      <c r="Z45" s="75">
        <f t="shared" si="55"/>
        <v>0</v>
      </c>
      <c r="AA45" s="75">
        <f t="shared" si="55"/>
        <v>0</v>
      </c>
      <c r="AB45" s="75">
        <f t="shared" si="55"/>
        <v>0</v>
      </c>
      <c r="AC45" s="75">
        <f t="shared" ref="AC45:AI46" si="56">SUMIF($AM$82:$IV$82,AC$82,$AM45:$IV45)</f>
        <v>0</v>
      </c>
      <c r="AD45" s="75">
        <f t="shared" si="56"/>
        <v>0</v>
      </c>
      <c r="AE45" s="75">
        <f t="shared" si="56"/>
        <v>0</v>
      </c>
      <c r="AF45" s="75">
        <f t="shared" si="56"/>
        <v>0</v>
      </c>
      <c r="AG45" s="75">
        <f t="shared" si="56"/>
        <v>0</v>
      </c>
      <c r="AH45" s="75">
        <f t="shared" si="56"/>
        <v>0</v>
      </c>
      <c r="AI45" s="75">
        <f t="shared" si="56"/>
        <v>0</v>
      </c>
      <c r="AJ45" s="35" t="s">
        <v>66</v>
      </c>
      <c r="AM45" s="89">
        <f t="array" ref="AM45">SUM((AM$83:AM$478)*($AK$83:$AK$478="M"))</f>
        <v>143</v>
      </c>
      <c r="AN45" s="89">
        <f t="array" ref="AN45">SUM((AN$83:AN$478)*($AK$83:$AK$478="M"))</f>
        <v>115</v>
      </c>
      <c r="AO45" s="89">
        <f t="array" ref="AO45">SUM((AO$83:AO$478)*($AK$83:$AK$478="M"))</f>
        <v>142</v>
      </c>
      <c r="AP45" s="89">
        <f t="array" ref="AP45">SUM((AP$83:AP$478)*($AK$83:$AK$478="M"))</f>
        <v>145</v>
      </c>
      <c r="AQ45" s="89">
        <f t="array" ref="AQ45">SUM((AQ$83:AQ$478)*($AK$83:$AK$478="M"))</f>
        <v>130</v>
      </c>
      <c r="AR45" s="89">
        <f t="array" ref="AR45">SUM((AR$83:AR$478)*($AK$83:$AK$478="M"))</f>
        <v>114</v>
      </c>
      <c r="AS45" s="89">
        <f t="array" ref="AS45">SUM((AS$83:AS$478)*($AK$83:$AK$478="M"))</f>
        <v>125</v>
      </c>
      <c r="AT45" s="89">
        <f t="array" ref="AT45">SUM((AT$83:AT$478)*($AK$83:$AK$478="M"))</f>
        <v>127</v>
      </c>
      <c r="AU45" s="89">
        <f t="array" ref="AU45">SUM((AU$83:AU$478)*($AK$83:$AK$478="M"))</f>
        <v>135</v>
      </c>
      <c r="AV45" s="89">
        <f t="array" ref="AV45">SUM((AV$83:AV$478)*($AK$83:$AK$478="M"))</f>
        <v>145</v>
      </c>
      <c r="AW45" s="89">
        <f t="array" ref="AW45">SUM((AW$83:AW$478)*($AK$83:$AK$478="M"))</f>
        <v>133</v>
      </c>
      <c r="AX45" s="89">
        <f t="array" ref="AX45">SUM((AX$83:AX$478)*($AK$83:$AK$478="M"))</f>
        <v>123</v>
      </c>
      <c r="AY45" s="89">
        <f t="array" ref="AY45">SUM((AY$83:AY$478)*($AK$83:$AK$478="M"))</f>
        <v>139</v>
      </c>
      <c r="AZ45" s="89">
        <f t="array" ref="AZ45">SUM((AZ$83:AZ$478)*($AK$83:$AK$478="M"))</f>
        <v>144</v>
      </c>
      <c r="BA45" s="89">
        <f t="array" ref="BA45">SUM((BA$83:BA$478)*($AK$83:$AK$478="M"))</f>
        <v>141</v>
      </c>
      <c r="BB45" s="89">
        <f t="array" ref="BB45">SUM((BB$83:BB$478)*($AK$83:$AK$478="M"))</f>
        <v>104</v>
      </c>
      <c r="BC45" s="89">
        <f t="array" ref="BC45">SUM((BC$83:BC$478)*($AK$83:$AK$478="M"))</f>
        <v>131</v>
      </c>
      <c r="BD45" s="89">
        <f t="array" ref="BD45">SUM((BD$83:BD$478)*($AK$83:$AK$478="M"))</f>
        <v>119</v>
      </c>
      <c r="BE45" s="89">
        <f t="array" ref="BE45">SUM((BE$83:BE$478)*($AK$83:$AK$478="M"))</f>
        <v>104</v>
      </c>
      <c r="BF45" s="89">
        <f t="array" ref="BF45">SUM((BF$83:BF$478)*($AK$83:$AK$478="M"))</f>
        <v>109</v>
      </c>
      <c r="BG45" s="89">
        <f t="array" ref="BG45">SUM((BG$83:BG$478)*($AK$83:$AK$478="M"))</f>
        <v>125</v>
      </c>
      <c r="BH45" s="89">
        <f t="array" ref="BH45">SUM((BH$83:BH$478)*($AK$83:$AK$478="M"))</f>
        <v>122</v>
      </c>
      <c r="BI45" s="89">
        <f t="array" ref="BI45">SUM((BI$83:BI$478)*($AK$83:$AK$478="M"))</f>
        <v>130</v>
      </c>
      <c r="BJ45" s="89">
        <f t="array" ref="BJ45">SUM((BJ$83:BJ$478)*($AK$83:$AK$478="M"))</f>
        <v>119</v>
      </c>
      <c r="BK45" s="89">
        <f t="array" ref="BK45">SUM((BK$83:BK$478)*($AK$83:$AK$478="M"))</f>
        <v>112</v>
      </c>
      <c r="BL45" s="89">
        <f t="array" ref="BL45">SUM((BL$83:BL$478)*($AK$83:$AK$478="M"))</f>
        <v>120</v>
      </c>
      <c r="BM45" s="89">
        <f t="array" ref="BM45">SUM((BM$83:BM$478)*($AK$83:$AK$478="M"))</f>
        <v>137</v>
      </c>
      <c r="BN45" s="89">
        <f t="array" ref="BN45">SUM((BN$83:BN$478)*($AK$83:$AK$478="M"))</f>
        <v>130</v>
      </c>
      <c r="BO45" s="89">
        <f t="array" ref="BO45">SUM((BO$83:BO$478)*($AK$83:$AK$478="M"))</f>
        <v>5</v>
      </c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54"/>
        <v>39</v>
      </c>
      <c r="J46" s="75">
        <f t="shared" si="54"/>
        <v>75</v>
      </c>
      <c r="K46" s="75">
        <f t="shared" si="54"/>
        <v>75</v>
      </c>
      <c r="L46" s="75">
        <f t="shared" si="54"/>
        <v>39</v>
      </c>
      <c r="M46" s="75">
        <f t="shared" si="54"/>
        <v>77</v>
      </c>
      <c r="N46" s="75">
        <f t="shared" si="54"/>
        <v>75</v>
      </c>
      <c r="O46" s="75">
        <f t="shared" si="54"/>
        <v>75</v>
      </c>
      <c r="P46" s="75">
        <f t="shared" si="54"/>
        <v>75</v>
      </c>
      <c r="Q46" s="75">
        <f t="shared" si="54"/>
        <v>75</v>
      </c>
      <c r="R46" s="75">
        <f t="shared" si="54"/>
        <v>75</v>
      </c>
      <c r="S46" s="75">
        <f t="shared" si="55"/>
        <v>75</v>
      </c>
      <c r="T46" s="75">
        <f t="shared" si="55"/>
        <v>75</v>
      </c>
      <c r="U46" s="75">
        <f t="shared" si="55"/>
        <v>75</v>
      </c>
      <c r="V46" s="75">
        <f t="shared" si="55"/>
        <v>75</v>
      </c>
      <c r="W46" s="75">
        <f t="shared" si="55"/>
        <v>75</v>
      </c>
      <c r="X46" s="75">
        <f t="shared" si="55"/>
        <v>0</v>
      </c>
      <c r="Y46" s="75">
        <f t="shared" si="55"/>
        <v>0</v>
      </c>
      <c r="Z46" s="75">
        <f t="shared" si="55"/>
        <v>0</v>
      </c>
      <c r="AA46" s="75">
        <f t="shared" si="55"/>
        <v>0</v>
      </c>
      <c r="AB46" s="75">
        <f t="shared" si="55"/>
        <v>0</v>
      </c>
      <c r="AC46" s="75">
        <f t="shared" si="56"/>
        <v>0</v>
      </c>
      <c r="AD46" s="75">
        <f t="shared" si="56"/>
        <v>0</v>
      </c>
      <c r="AE46" s="75">
        <f t="shared" si="56"/>
        <v>0</v>
      </c>
      <c r="AF46" s="75">
        <f t="shared" si="56"/>
        <v>0</v>
      </c>
      <c r="AG46" s="75">
        <f t="shared" si="56"/>
        <v>0</v>
      </c>
      <c r="AH46" s="75">
        <f t="shared" si="56"/>
        <v>0</v>
      </c>
      <c r="AI46" s="75">
        <f t="shared" si="56"/>
        <v>0</v>
      </c>
      <c r="AJ46" s="35" t="s">
        <v>67</v>
      </c>
      <c r="AM46" s="89">
        <f t="array" ref="AM46">SUM((AM$83:AM$478&gt;0)*($AK$83:$AK$478="M"))</f>
        <v>39</v>
      </c>
      <c r="AN46" s="89">
        <f t="array" ref="AN46">SUM((AN$83:AN$478&gt;0)*($AK$83:$AK$478="M"))</f>
        <v>39</v>
      </c>
      <c r="AO46" s="89">
        <f t="array" ref="AO46">SUM((AO$83:AO$478&gt;0)*($AK$83:$AK$478="M"))</f>
        <v>39</v>
      </c>
      <c r="AP46" s="89">
        <f t="array" ref="AP46">SUM((AP$83:AP$478&gt;0)*($AK$83:$AK$478="M"))</f>
        <v>39</v>
      </c>
      <c r="AQ46" s="89">
        <f t="array" ref="AQ46">SUM((AQ$83:AQ$478&gt;0)*($AK$83:$AK$478="M"))</f>
        <v>39</v>
      </c>
      <c r="AR46" s="89">
        <f t="array" ref="AR46">SUM((AR$83:AR$478&gt;0)*($AK$83:$AK$478="M"))</f>
        <v>39</v>
      </c>
      <c r="AS46" s="89">
        <f t="array" ref="AS46">SUM((AS$83:AS$478&gt;0)*($AK$83:$AK$478="M"))</f>
        <v>39</v>
      </c>
      <c r="AT46" s="89">
        <f t="array" ref="AT46">SUM((AT$83:AT$478&gt;0)*($AK$83:$AK$478="M"))</f>
        <v>39</v>
      </c>
      <c r="AU46" s="89">
        <f t="array" ref="AU46">SUM((AU$83:AU$478&gt;0)*($AK$83:$AK$478="M"))</f>
        <v>39</v>
      </c>
      <c r="AV46" s="89">
        <f t="array" ref="AV46">SUM((AV$83:AV$478&gt;0)*($AK$83:$AK$478="M"))</f>
        <v>39</v>
      </c>
      <c r="AW46" s="89">
        <f t="array" ref="AW46">SUM((AW$83:AW$478&gt;0)*($AK$83:$AK$478="M"))</f>
        <v>39</v>
      </c>
      <c r="AX46" s="89">
        <f t="array" ref="AX46">SUM((AX$83:AX$478&gt;0)*($AK$83:$AK$478="M"))</f>
        <v>39</v>
      </c>
      <c r="AY46" s="89">
        <f t="array" ref="AY46">SUM((AY$83:AY$478&gt;0)*($AK$83:$AK$478="M"))</f>
        <v>39</v>
      </c>
      <c r="AZ46" s="89">
        <f t="array" ref="AZ46">SUM((AZ$83:AZ$478&gt;0)*($AK$83:$AK$478="M"))</f>
        <v>39</v>
      </c>
      <c r="BA46" s="89">
        <f t="array" ref="BA46">SUM((BA$83:BA$478&gt;0)*($AK$83:$AK$478="M"))</f>
        <v>39</v>
      </c>
      <c r="BB46" s="89">
        <f t="array" ref="BB46">SUM((BB$83:BB$478&gt;0)*($AK$83:$AK$478="M"))</f>
        <v>36</v>
      </c>
      <c r="BC46" s="89">
        <f t="array" ref="BC46">SUM((BC$83:BC$478&gt;0)*($AK$83:$AK$478="M"))</f>
        <v>36</v>
      </c>
      <c r="BD46" s="89">
        <f t="array" ref="BD46">SUM((BD$83:BD$478&gt;0)*($AK$83:$AK$478="M"))</f>
        <v>36</v>
      </c>
      <c r="BE46" s="89">
        <f t="array" ref="BE46">SUM((BE$83:BE$478&gt;0)*($AK$83:$AK$478="M"))</f>
        <v>36</v>
      </c>
      <c r="BF46" s="89">
        <f t="array" ref="BF46">SUM((BF$83:BF$478&gt;0)*($AK$83:$AK$478="M"))</f>
        <v>36</v>
      </c>
      <c r="BG46" s="89">
        <f t="array" ref="BG46">SUM((BG$83:BG$478&gt;0)*($AK$83:$AK$478="M"))</f>
        <v>36</v>
      </c>
      <c r="BH46" s="89">
        <f t="array" ref="BH46">SUM((BH$83:BH$478&gt;0)*($AK$83:$AK$478="M"))</f>
        <v>36</v>
      </c>
      <c r="BI46" s="89">
        <f t="array" ref="BI46">SUM((BI$83:BI$478&gt;0)*($AK$83:$AK$478="M"))</f>
        <v>36</v>
      </c>
      <c r="BJ46" s="89">
        <f t="array" ref="BJ46">SUM((BJ$83:BJ$478&gt;0)*($AK$83:$AK$478="M"))</f>
        <v>36</v>
      </c>
      <c r="BK46" s="89">
        <f t="array" ref="BK46">SUM((BK$83:BK$478&gt;0)*($AK$83:$AK$478="M"))</f>
        <v>36</v>
      </c>
      <c r="BL46" s="89">
        <f t="array" ref="BL46">SUM((BL$83:BL$478&gt;0)*($AK$83:$AK$478="M"))</f>
        <v>36</v>
      </c>
      <c r="BM46" s="89">
        <f t="array" ref="BM46">SUM((BM$83:BM$478&gt;0)*($AK$83:$AK$478="M"))</f>
        <v>36</v>
      </c>
      <c r="BN46" s="89">
        <f t="array" ref="BN46">SUM((BN$83:BN$478&gt;0)*($AK$83:$AK$478="M"))</f>
        <v>36</v>
      </c>
      <c r="BO46" s="89">
        <f t="array" ref="BO46">SUM((BO$83:BO$478&gt;0)*($AK$83:$AK$478="M"))</f>
        <v>2</v>
      </c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57">I45/I46</f>
        <v>3.6666666666666665</v>
      </c>
      <c r="J47" s="75">
        <f t="shared" si="57"/>
        <v>2.92</v>
      </c>
      <c r="K47" s="75">
        <f t="shared" si="57"/>
        <v>3.64</v>
      </c>
      <c r="L47" s="75">
        <f t="shared" si="57"/>
        <v>3.7179487179487181</v>
      </c>
      <c r="M47" s="75">
        <f t="shared" si="57"/>
        <v>3.2987012987012987</v>
      </c>
      <c r="N47" s="75">
        <f t="shared" si="57"/>
        <v>2.9066666666666667</v>
      </c>
      <c r="O47" s="75">
        <f t="shared" si="57"/>
        <v>3.12</v>
      </c>
      <c r="P47" s="75">
        <f t="shared" si="57"/>
        <v>3.36</v>
      </c>
      <c r="Q47" s="75">
        <f t="shared" si="57"/>
        <v>3.4266666666666667</v>
      </c>
      <c r="R47" s="75">
        <f t="shared" si="57"/>
        <v>3.6666666666666665</v>
      </c>
      <c r="S47" s="75">
        <f t="shared" si="57"/>
        <v>3.36</v>
      </c>
      <c r="T47" s="75">
        <f t="shared" si="57"/>
        <v>3.1333333333333333</v>
      </c>
      <c r="U47" s="75">
        <f t="shared" si="57"/>
        <v>3.4533333333333331</v>
      </c>
      <c r="V47" s="75">
        <f t="shared" si="57"/>
        <v>3.7466666666666666</v>
      </c>
      <c r="W47" s="75">
        <f t="shared" si="57"/>
        <v>3.6133333333333333</v>
      </c>
      <c r="X47" s="75" t="e">
        <f t="shared" si="57"/>
        <v>#DIV/0!</v>
      </c>
      <c r="Y47" s="75" t="e">
        <f t="shared" si="57"/>
        <v>#DIV/0!</v>
      </c>
      <c r="Z47" s="75" t="e">
        <f t="shared" si="57"/>
        <v>#DIV/0!</v>
      </c>
      <c r="AA47" s="75" t="e">
        <f t="shared" si="57"/>
        <v>#DIV/0!</v>
      </c>
      <c r="AB47" s="75" t="e">
        <f t="shared" si="57"/>
        <v>#DIV/0!</v>
      </c>
      <c r="AC47" s="75" t="e">
        <f t="shared" si="57"/>
        <v>#DIV/0!</v>
      </c>
      <c r="AD47" s="75" t="e">
        <f t="shared" si="57"/>
        <v>#DIV/0!</v>
      </c>
      <c r="AE47" s="75" t="e">
        <f t="shared" si="57"/>
        <v>#DIV/0!</v>
      </c>
      <c r="AF47" s="75" t="e">
        <f t="shared" si="57"/>
        <v>#DIV/0!</v>
      </c>
      <c r="AG47" s="75" t="e">
        <f t="shared" si="57"/>
        <v>#DIV/0!</v>
      </c>
      <c r="AH47" s="75" t="e">
        <f t="shared" si="57"/>
        <v>#DIV/0!</v>
      </c>
      <c r="AI47" s="75" t="e">
        <f t="shared" si="57"/>
        <v>#DIV/0!</v>
      </c>
      <c r="AJ47" s="35" t="s">
        <v>68</v>
      </c>
      <c r="AM47" s="89">
        <f>IF(AM46=0,0,AM45/AM46)</f>
        <v>3.6666666666666665</v>
      </c>
      <c r="AN47" s="89">
        <f t="shared" ref="AN47:BJ47" si="58">IF(AN46=0,0,AN45/AN46)</f>
        <v>2.9487179487179489</v>
      </c>
      <c r="AO47" s="89">
        <f t="shared" si="58"/>
        <v>3.641025641025641</v>
      </c>
      <c r="AP47" s="89">
        <f t="shared" si="58"/>
        <v>3.7179487179487181</v>
      </c>
      <c r="AQ47" s="89">
        <f t="shared" si="58"/>
        <v>3.3333333333333335</v>
      </c>
      <c r="AR47" s="89">
        <f t="shared" si="58"/>
        <v>2.9230769230769229</v>
      </c>
      <c r="AS47" s="89">
        <f t="shared" si="58"/>
        <v>3.2051282051282053</v>
      </c>
      <c r="AT47" s="89">
        <f t="shared" si="58"/>
        <v>3.2564102564102564</v>
      </c>
      <c r="AU47" s="89">
        <f t="shared" si="58"/>
        <v>3.4615384615384617</v>
      </c>
      <c r="AV47" s="89">
        <f t="shared" si="58"/>
        <v>3.7179487179487181</v>
      </c>
      <c r="AW47" s="89">
        <f t="shared" si="58"/>
        <v>3.4102564102564101</v>
      </c>
      <c r="AX47" s="89">
        <f t="shared" si="58"/>
        <v>3.1538461538461537</v>
      </c>
      <c r="AY47" s="89">
        <f t="shared" si="58"/>
        <v>3.5641025641025643</v>
      </c>
      <c r="AZ47" s="89">
        <f t="shared" si="58"/>
        <v>3.6923076923076925</v>
      </c>
      <c r="BA47" s="89">
        <f t="shared" si="58"/>
        <v>3.6153846153846154</v>
      </c>
      <c r="BB47" s="89">
        <f t="shared" si="58"/>
        <v>2.8888888888888888</v>
      </c>
      <c r="BC47" s="89">
        <f t="shared" si="58"/>
        <v>3.6388888888888888</v>
      </c>
      <c r="BD47" s="89">
        <f t="shared" si="58"/>
        <v>3.3055555555555554</v>
      </c>
      <c r="BE47" s="89">
        <f t="shared" si="58"/>
        <v>2.8888888888888888</v>
      </c>
      <c r="BF47" s="89">
        <f t="shared" si="58"/>
        <v>3.0277777777777777</v>
      </c>
      <c r="BG47" s="89">
        <f t="shared" si="58"/>
        <v>3.4722222222222223</v>
      </c>
      <c r="BH47" s="89">
        <f t="shared" si="58"/>
        <v>3.3888888888888888</v>
      </c>
      <c r="BI47" s="89">
        <f t="shared" si="58"/>
        <v>3.6111111111111112</v>
      </c>
      <c r="BJ47" s="89">
        <f t="shared" si="58"/>
        <v>3.3055555555555554</v>
      </c>
      <c r="BK47" s="89">
        <f t="shared" ref="BK47:BO47" si="59">IF(BK46=0,0,BK45/BK46)</f>
        <v>3.1111111111111112</v>
      </c>
      <c r="BL47" s="89">
        <f t="shared" si="59"/>
        <v>3.3333333333333335</v>
      </c>
      <c r="BM47" s="89">
        <f t="shared" si="59"/>
        <v>3.8055555555555554</v>
      </c>
      <c r="BN47" s="89">
        <f t="shared" si="59"/>
        <v>3.6111111111111112</v>
      </c>
      <c r="BO47" s="89">
        <f t="shared" si="59"/>
        <v>2.5</v>
      </c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60">SUMIF($AM$82:$IV$82,I$82,$AM48:$IV48)</f>
        <v>31</v>
      </c>
      <c r="J48" s="75">
        <f t="shared" si="60"/>
        <v>48</v>
      </c>
      <c r="K48" s="75">
        <f t="shared" si="60"/>
        <v>58</v>
      </c>
      <c r="L48" s="75">
        <f t="shared" si="60"/>
        <v>26</v>
      </c>
      <c r="M48" s="75">
        <f t="shared" si="60"/>
        <v>55</v>
      </c>
      <c r="N48" s="75">
        <f t="shared" si="60"/>
        <v>48</v>
      </c>
      <c r="O48" s="75">
        <f t="shared" si="60"/>
        <v>50</v>
      </c>
      <c r="P48" s="75">
        <f t="shared" si="60"/>
        <v>54</v>
      </c>
      <c r="Q48" s="75">
        <f t="shared" si="60"/>
        <v>52</v>
      </c>
      <c r="R48" s="75">
        <f t="shared" si="60"/>
        <v>62</v>
      </c>
      <c r="S48" s="75">
        <f t="shared" ref="S48:AB49" si="61">SUMIF($AM$82:$IV$82,S$82,$AM48:$IV48)</f>
        <v>56</v>
      </c>
      <c r="T48" s="75">
        <f t="shared" si="61"/>
        <v>52</v>
      </c>
      <c r="U48" s="75">
        <f t="shared" si="61"/>
        <v>50</v>
      </c>
      <c r="V48" s="75">
        <f t="shared" si="61"/>
        <v>60</v>
      </c>
      <c r="W48" s="75">
        <f t="shared" si="61"/>
        <v>58</v>
      </c>
      <c r="X48" s="75">
        <f t="shared" si="61"/>
        <v>0</v>
      </c>
      <c r="Y48" s="75">
        <f t="shared" si="61"/>
        <v>0</v>
      </c>
      <c r="Z48" s="75">
        <f t="shared" si="61"/>
        <v>0</v>
      </c>
      <c r="AA48" s="75">
        <f t="shared" si="61"/>
        <v>0</v>
      </c>
      <c r="AB48" s="75">
        <f t="shared" si="61"/>
        <v>0</v>
      </c>
      <c r="AC48" s="75">
        <f t="shared" ref="AC48:AI49" si="62">SUMIF($AM$82:$IV$82,AC$82,$AM48:$IV48)</f>
        <v>0</v>
      </c>
      <c r="AD48" s="75">
        <f t="shared" si="62"/>
        <v>0</v>
      </c>
      <c r="AE48" s="75">
        <f t="shared" si="62"/>
        <v>0</v>
      </c>
      <c r="AF48" s="75">
        <f t="shared" si="62"/>
        <v>0</v>
      </c>
      <c r="AG48" s="75">
        <f t="shared" si="62"/>
        <v>0</v>
      </c>
      <c r="AH48" s="75">
        <f t="shared" si="62"/>
        <v>0</v>
      </c>
      <c r="AI48" s="75">
        <f t="shared" si="62"/>
        <v>0</v>
      </c>
      <c r="AJ48" s="35" t="s">
        <v>69</v>
      </c>
      <c r="AM48" s="89">
        <f t="array" ref="AM48">SUM((AM$83:AM$478)*($AK$83:$AK$478="W"))</f>
        <v>31</v>
      </c>
      <c r="AN48" s="89">
        <f t="array" ref="AN48">SUM((AN$83:AN$478)*($AK$83:$AK$478="W"))</f>
        <v>25</v>
      </c>
      <c r="AO48" s="89">
        <f t="array" ref="AO48">SUM((AO$83:AO$478)*($AK$83:$AK$478="W"))</f>
        <v>31</v>
      </c>
      <c r="AP48" s="89">
        <f t="array" ref="AP48">SUM((AP$83:AP$478)*($AK$83:$AK$478="W"))</f>
        <v>26</v>
      </c>
      <c r="AQ48" s="89">
        <f t="array" ref="AQ48">SUM((AQ$83:AQ$478)*($AK$83:$AK$478="W"))</f>
        <v>28</v>
      </c>
      <c r="AR48" s="89">
        <f t="array" ref="AR48">SUM((AR$83:AR$478)*($AK$83:$AK$478="W"))</f>
        <v>24</v>
      </c>
      <c r="AS48" s="89">
        <f t="array" ref="AS48">SUM((AS$83:AS$478)*($AK$83:$AK$478="W"))</f>
        <v>27</v>
      </c>
      <c r="AT48" s="89">
        <f t="array" ref="AT48">SUM((AT$83:AT$478)*($AK$83:$AK$478="W"))</f>
        <v>28</v>
      </c>
      <c r="AU48" s="89">
        <f t="array" ref="AU48">SUM((AU$83:AU$478)*($AK$83:$AK$478="W"))</f>
        <v>25</v>
      </c>
      <c r="AV48" s="89">
        <f t="array" ref="AV48">SUM((AV$83:AV$478)*($AK$83:$AK$478="W"))</f>
        <v>30</v>
      </c>
      <c r="AW48" s="89">
        <f t="array" ref="AW48">SUM((AW$83:AW$478)*($AK$83:$AK$478="W"))</f>
        <v>27</v>
      </c>
      <c r="AX48" s="89">
        <f t="array" ref="AX48">SUM((AX$83:AX$478)*($AK$83:$AK$478="W"))</f>
        <v>27</v>
      </c>
      <c r="AY48" s="89">
        <f t="array" ref="AY48">SUM((AY$83:AY$478)*($AK$83:$AK$478="W"))</f>
        <v>26</v>
      </c>
      <c r="AZ48" s="89">
        <f t="array" ref="AZ48">SUM((AZ$83:AZ$478)*($AK$83:$AK$478="W"))</f>
        <v>30</v>
      </c>
      <c r="BA48" s="89">
        <f t="array" ref="BA48">SUM((BA$83:BA$478)*($AK$83:$AK$478="W"))</f>
        <v>28</v>
      </c>
      <c r="BB48" s="89">
        <f t="array" ref="BB48">SUM((BB$83:BB$478)*($AK$83:$AK$478="W"))</f>
        <v>23</v>
      </c>
      <c r="BC48" s="89">
        <f t="array" ref="BC48">SUM((BC$83:BC$478)*($AK$83:$AK$478="W"))</f>
        <v>27</v>
      </c>
      <c r="BD48" s="89">
        <f t="array" ref="BD48">SUM((BD$83:BD$478)*($AK$83:$AK$478="W"))</f>
        <v>27</v>
      </c>
      <c r="BE48" s="89">
        <f t="array" ref="BE48">SUM((BE$83:BE$478)*($AK$83:$AK$478="W"))</f>
        <v>24</v>
      </c>
      <c r="BF48" s="89">
        <f t="array" ref="BF48">SUM((BF$83:BF$478)*($AK$83:$AK$478="W"))</f>
        <v>23</v>
      </c>
      <c r="BG48" s="89">
        <f t="array" ref="BG48">SUM((BG$83:BG$478)*($AK$83:$AK$478="W"))</f>
        <v>26</v>
      </c>
      <c r="BH48" s="89">
        <f t="array" ref="BH48">SUM((BH$83:BH$478)*($AK$83:$AK$478="W"))</f>
        <v>27</v>
      </c>
      <c r="BI48" s="89">
        <f t="array" ref="BI48">SUM((BI$83:BI$478)*($AK$83:$AK$478="W"))</f>
        <v>32</v>
      </c>
      <c r="BJ48" s="89">
        <f t="array" ref="BJ48">SUM((BJ$83:BJ$478)*($AK$83:$AK$478="W"))</f>
        <v>29</v>
      </c>
      <c r="BK48" s="89">
        <f t="array" ref="BK48">SUM((BK$83:BK$478)*($AK$83:$AK$478="W"))</f>
        <v>25</v>
      </c>
      <c r="BL48" s="89">
        <f t="array" ref="BL48">SUM((BL$83:BL$478)*($AK$83:$AK$478="W"))</f>
        <v>24</v>
      </c>
      <c r="BM48" s="89">
        <f t="array" ref="BM48">SUM((BM$83:BM$478)*($AK$83:$AK$478="W"))</f>
        <v>30</v>
      </c>
      <c r="BN48" s="89">
        <f t="array" ref="BN48">SUM((BN$83:BN$478)*($AK$83:$AK$478="W"))</f>
        <v>30</v>
      </c>
      <c r="BO48" s="89">
        <f t="array" ref="BO48">SUM((BO$83:BO$478)*($AK$83:$AK$478="W"))</f>
        <v>0</v>
      </c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60"/>
        <v>7</v>
      </c>
      <c r="J49" s="75">
        <f t="shared" si="60"/>
        <v>14</v>
      </c>
      <c r="K49" s="75">
        <f t="shared" si="60"/>
        <v>14</v>
      </c>
      <c r="L49" s="75">
        <f t="shared" si="60"/>
        <v>7</v>
      </c>
      <c r="M49" s="75">
        <f t="shared" si="60"/>
        <v>14</v>
      </c>
      <c r="N49" s="75">
        <f t="shared" si="60"/>
        <v>14</v>
      </c>
      <c r="O49" s="75">
        <f t="shared" si="60"/>
        <v>14</v>
      </c>
      <c r="P49" s="75">
        <f t="shared" si="60"/>
        <v>14</v>
      </c>
      <c r="Q49" s="75">
        <f t="shared" si="60"/>
        <v>14</v>
      </c>
      <c r="R49" s="75">
        <f t="shared" si="60"/>
        <v>14</v>
      </c>
      <c r="S49" s="75">
        <f t="shared" si="61"/>
        <v>14</v>
      </c>
      <c r="T49" s="75">
        <f t="shared" si="61"/>
        <v>14</v>
      </c>
      <c r="U49" s="75">
        <f t="shared" si="61"/>
        <v>14</v>
      </c>
      <c r="V49" s="75">
        <f t="shared" si="61"/>
        <v>14</v>
      </c>
      <c r="W49" s="75">
        <f t="shared" si="61"/>
        <v>14</v>
      </c>
      <c r="X49" s="75">
        <f t="shared" si="61"/>
        <v>0</v>
      </c>
      <c r="Y49" s="75">
        <f t="shared" si="61"/>
        <v>0</v>
      </c>
      <c r="Z49" s="75">
        <f t="shared" si="61"/>
        <v>0</v>
      </c>
      <c r="AA49" s="75">
        <f t="shared" si="61"/>
        <v>0</v>
      </c>
      <c r="AB49" s="75">
        <f t="shared" si="61"/>
        <v>0</v>
      </c>
      <c r="AC49" s="75">
        <f t="shared" si="62"/>
        <v>0</v>
      </c>
      <c r="AD49" s="75">
        <f t="shared" si="62"/>
        <v>0</v>
      </c>
      <c r="AE49" s="75">
        <f t="shared" si="62"/>
        <v>0</v>
      </c>
      <c r="AF49" s="75">
        <f t="shared" si="62"/>
        <v>0</v>
      </c>
      <c r="AG49" s="75">
        <f t="shared" si="62"/>
        <v>0</v>
      </c>
      <c r="AH49" s="75">
        <f t="shared" si="62"/>
        <v>0</v>
      </c>
      <c r="AI49" s="75">
        <f t="shared" si="62"/>
        <v>0</v>
      </c>
      <c r="AJ49" s="35" t="s">
        <v>70</v>
      </c>
      <c r="AM49" s="89">
        <f t="array" ref="AM49">SUM((AM$83:AM$478&gt;0)*($AK$83:$AK$478="W"))</f>
        <v>7</v>
      </c>
      <c r="AN49" s="89">
        <f t="array" ref="AN49">SUM((AN$83:AN$478&gt;0)*($AK$83:$AK$478="W"))</f>
        <v>7</v>
      </c>
      <c r="AO49" s="89">
        <f t="array" ref="AO49">SUM((AO$83:AO$478&gt;0)*($AK$83:$AK$478="W"))</f>
        <v>7</v>
      </c>
      <c r="AP49" s="89">
        <f t="array" ref="AP49">SUM((AP$83:AP$478&gt;0)*($AK$83:$AK$478="W"))</f>
        <v>7</v>
      </c>
      <c r="AQ49" s="89">
        <f t="array" ref="AQ49">SUM((AQ$83:AQ$478&gt;0)*($AK$83:$AK$478="W"))</f>
        <v>7</v>
      </c>
      <c r="AR49" s="89">
        <f t="array" ref="AR49">SUM((AR$83:AR$478&gt;0)*($AK$83:$AK$478="W"))</f>
        <v>7</v>
      </c>
      <c r="AS49" s="89">
        <f t="array" ref="AS49">SUM((AS$83:AS$478&gt;0)*($AK$83:$AK$478="W"))</f>
        <v>7</v>
      </c>
      <c r="AT49" s="89">
        <f t="array" ref="AT49">SUM((AT$83:AT$478&gt;0)*($AK$83:$AK$478="W"))</f>
        <v>7</v>
      </c>
      <c r="AU49" s="89">
        <f t="array" ref="AU49">SUM((AU$83:AU$478&gt;0)*($AK$83:$AK$478="W"))</f>
        <v>7</v>
      </c>
      <c r="AV49" s="89">
        <f t="array" ref="AV49">SUM((AV$83:AV$478&gt;0)*($AK$83:$AK$478="W"))</f>
        <v>7</v>
      </c>
      <c r="AW49" s="89">
        <f t="array" ref="AW49">SUM((AW$83:AW$478&gt;0)*($AK$83:$AK$478="W"))</f>
        <v>7</v>
      </c>
      <c r="AX49" s="89">
        <f t="array" ref="AX49">SUM((AX$83:AX$478&gt;0)*($AK$83:$AK$478="W"))</f>
        <v>7</v>
      </c>
      <c r="AY49" s="89">
        <f t="array" ref="AY49">SUM((AY$83:AY$478&gt;0)*($AK$83:$AK$478="W"))</f>
        <v>7</v>
      </c>
      <c r="AZ49" s="89">
        <f t="array" ref="AZ49">SUM((AZ$83:AZ$478&gt;0)*($AK$83:$AK$478="W"))</f>
        <v>7</v>
      </c>
      <c r="BA49" s="89">
        <f t="array" ref="BA49">SUM((BA$83:BA$478&gt;0)*($AK$83:$AK$478="W"))</f>
        <v>7</v>
      </c>
      <c r="BB49" s="89">
        <f t="array" ref="BB49">SUM((BB$83:BB$478&gt;0)*($AK$83:$AK$478="W"))</f>
        <v>7</v>
      </c>
      <c r="BC49" s="89">
        <f t="array" ref="BC49">SUM((BC$83:BC$478&gt;0)*($AK$83:$AK$478="W"))</f>
        <v>7</v>
      </c>
      <c r="BD49" s="89">
        <f t="array" ref="BD49">SUM((BD$83:BD$478&gt;0)*($AK$83:$AK$478="W"))</f>
        <v>7</v>
      </c>
      <c r="BE49" s="89">
        <f t="array" ref="BE49">SUM((BE$83:BE$478&gt;0)*($AK$83:$AK$478="W"))</f>
        <v>7</v>
      </c>
      <c r="BF49" s="89">
        <f t="array" ref="BF49">SUM((BF$83:BF$478&gt;0)*($AK$83:$AK$478="W"))</f>
        <v>7</v>
      </c>
      <c r="BG49" s="89">
        <f t="array" ref="BG49">SUM((BG$83:BG$478&gt;0)*($AK$83:$AK$478="W"))</f>
        <v>7</v>
      </c>
      <c r="BH49" s="89">
        <f t="array" ref="BH49">SUM((BH$83:BH$478&gt;0)*($AK$83:$AK$478="W"))</f>
        <v>7</v>
      </c>
      <c r="BI49" s="89">
        <f t="array" ref="BI49">SUM((BI$83:BI$478&gt;0)*($AK$83:$AK$478="W"))</f>
        <v>7</v>
      </c>
      <c r="BJ49" s="89">
        <f t="array" ref="BJ49">SUM((BJ$83:BJ$478&gt;0)*($AK$83:$AK$478="W"))</f>
        <v>7</v>
      </c>
      <c r="BK49" s="89">
        <f t="array" ref="BK49">SUM((BK$83:BK$478&gt;0)*($AK$83:$AK$478="W"))</f>
        <v>7</v>
      </c>
      <c r="BL49" s="89">
        <f t="array" ref="BL49">SUM((BL$83:BL$478&gt;0)*($AK$83:$AK$478="W"))</f>
        <v>7</v>
      </c>
      <c r="BM49" s="89">
        <f t="array" ref="BM49">SUM((BM$83:BM$478&gt;0)*($AK$83:$AK$478="W"))</f>
        <v>7</v>
      </c>
      <c r="BN49" s="89">
        <f t="array" ref="BN49">SUM((BN$83:BN$478&gt;0)*($AK$83:$AK$478="W"))</f>
        <v>7</v>
      </c>
      <c r="BO49" s="89">
        <f t="array" ref="BO49">SUM((BO$83:BO$478&gt;0)*($AK$83:$AK$478="W"))</f>
        <v>0</v>
      </c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63">I48/I49</f>
        <v>4.4285714285714288</v>
      </c>
      <c r="J50" s="75">
        <f t="shared" si="63"/>
        <v>3.4285714285714284</v>
      </c>
      <c r="K50" s="75">
        <f t="shared" si="63"/>
        <v>4.1428571428571432</v>
      </c>
      <c r="L50" s="75">
        <f t="shared" si="63"/>
        <v>3.7142857142857144</v>
      </c>
      <c r="M50" s="75">
        <f t="shared" si="63"/>
        <v>3.9285714285714284</v>
      </c>
      <c r="N50" s="75">
        <f t="shared" si="63"/>
        <v>3.4285714285714284</v>
      </c>
      <c r="O50" s="75">
        <f t="shared" si="63"/>
        <v>3.5714285714285716</v>
      </c>
      <c r="P50" s="75">
        <f t="shared" si="63"/>
        <v>3.8571428571428572</v>
      </c>
      <c r="Q50" s="75">
        <f t="shared" si="63"/>
        <v>3.7142857142857144</v>
      </c>
      <c r="R50" s="75">
        <f t="shared" si="63"/>
        <v>4.4285714285714288</v>
      </c>
      <c r="S50" s="75">
        <f t="shared" si="63"/>
        <v>4</v>
      </c>
      <c r="T50" s="75">
        <f t="shared" si="63"/>
        <v>3.7142857142857144</v>
      </c>
      <c r="U50" s="75">
        <f t="shared" si="63"/>
        <v>3.5714285714285716</v>
      </c>
      <c r="V50" s="75">
        <f t="shared" si="63"/>
        <v>4.2857142857142856</v>
      </c>
      <c r="W50" s="75">
        <f t="shared" si="63"/>
        <v>4.1428571428571432</v>
      </c>
      <c r="X50" s="75" t="e">
        <f t="shared" si="63"/>
        <v>#DIV/0!</v>
      </c>
      <c r="Y50" s="75" t="e">
        <f t="shared" si="63"/>
        <v>#DIV/0!</v>
      </c>
      <c r="Z50" s="75" t="e">
        <f t="shared" si="63"/>
        <v>#DIV/0!</v>
      </c>
      <c r="AA50" s="75" t="e">
        <f t="shared" si="63"/>
        <v>#DIV/0!</v>
      </c>
      <c r="AB50" s="75" t="e">
        <f t="shared" si="63"/>
        <v>#DIV/0!</v>
      </c>
      <c r="AC50" s="75" t="e">
        <f t="shared" si="63"/>
        <v>#DIV/0!</v>
      </c>
      <c r="AD50" s="75" t="e">
        <f t="shared" si="63"/>
        <v>#DIV/0!</v>
      </c>
      <c r="AE50" s="75" t="e">
        <f t="shared" si="63"/>
        <v>#DIV/0!</v>
      </c>
      <c r="AF50" s="75" t="e">
        <f t="shared" si="63"/>
        <v>#DIV/0!</v>
      </c>
      <c r="AG50" s="75" t="e">
        <f t="shared" si="63"/>
        <v>#DIV/0!</v>
      </c>
      <c r="AH50" s="75" t="e">
        <f t="shared" si="63"/>
        <v>#DIV/0!</v>
      </c>
      <c r="AI50" s="75" t="e">
        <f t="shared" si="63"/>
        <v>#DIV/0!</v>
      </c>
      <c r="AJ50" s="35" t="s">
        <v>71</v>
      </c>
      <c r="AM50" s="89">
        <f>IF(AM49=0,0,AM48/AM49)</f>
        <v>4.4285714285714288</v>
      </c>
      <c r="AN50" s="89">
        <f t="shared" ref="AN50:BJ50" si="64">IF(AN49=0,0,AN48/AN49)</f>
        <v>3.5714285714285716</v>
      </c>
      <c r="AO50" s="89">
        <f t="shared" si="64"/>
        <v>4.4285714285714288</v>
      </c>
      <c r="AP50" s="89">
        <f t="shared" si="64"/>
        <v>3.7142857142857144</v>
      </c>
      <c r="AQ50" s="89">
        <f t="shared" si="64"/>
        <v>4</v>
      </c>
      <c r="AR50" s="89">
        <f t="shared" si="64"/>
        <v>3.4285714285714284</v>
      </c>
      <c r="AS50" s="89">
        <f t="shared" si="64"/>
        <v>3.8571428571428572</v>
      </c>
      <c r="AT50" s="89">
        <f t="shared" si="64"/>
        <v>4</v>
      </c>
      <c r="AU50" s="89">
        <f t="shared" si="64"/>
        <v>3.5714285714285716</v>
      </c>
      <c r="AV50" s="89">
        <f t="shared" si="64"/>
        <v>4.2857142857142856</v>
      </c>
      <c r="AW50" s="89">
        <f t="shared" si="64"/>
        <v>3.8571428571428572</v>
      </c>
      <c r="AX50" s="89">
        <f t="shared" si="64"/>
        <v>3.8571428571428572</v>
      </c>
      <c r="AY50" s="89">
        <f t="shared" si="64"/>
        <v>3.7142857142857144</v>
      </c>
      <c r="AZ50" s="89">
        <f t="shared" si="64"/>
        <v>4.2857142857142856</v>
      </c>
      <c r="BA50" s="89">
        <f t="shared" si="64"/>
        <v>4</v>
      </c>
      <c r="BB50" s="89">
        <f t="shared" si="64"/>
        <v>3.2857142857142856</v>
      </c>
      <c r="BC50" s="89">
        <f t="shared" si="64"/>
        <v>3.8571428571428572</v>
      </c>
      <c r="BD50" s="89">
        <f t="shared" si="64"/>
        <v>3.8571428571428572</v>
      </c>
      <c r="BE50" s="89">
        <f t="shared" si="64"/>
        <v>3.4285714285714284</v>
      </c>
      <c r="BF50" s="89">
        <f t="shared" si="64"/>
        <v>3.2857142857142856</v>
      </c>
      <c r="BG50" s="89">
        <f t="shared" si="64"/>
        <v>3.7142857142857144</v>
      </c>
      <c r="BH50" s="89">
        <f t="shared" si="64"/>
        <v>3.8571428571428572</v>
      </c>
      <c r="BI50" s="89">
        <f t="shared" si="64"/>
        <v>4.5714285714285712</v>
      </c>
      <c r="BJ50" s="89">
        <f t="shared" si="64"/>
        <v>4.1428571428571432</v>
      </c>
      <c r="BK50" s="89">
        <f t="shared" ref="BK50:BO50" si="65">IF(BK49=0,0,BK48/BK49)</f>
        <v>3.5714285714285716</v>
      </c>
      <c r="BL50" s="89">
        <f t="shared" si="65"/>
        <v>3.4285714285714284</v>
      </c>
      <c r="BM50" s="89">
        <f t="shared" si="65"/>
        <v>4.2857142857142856</v>
      </c>
      <c r="BN50" s="89">
        <f t="shared" si="65"/>
        <v>4.2857142857142856</v>
      </c>
      <c r="BO50" s="89">
        <f t="shared" si="65"/>
        <v>0</v>
      </c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66">SUMIF($AM$82:$IV$82,I$82,$AM51:$IV51)</f>
        <v>2</v>
      </c>
      <c r="J51" s="75">
        <f t="shared" si="66"/>
        <v>5</v>
      </c>
      <c r="K51" s="75">
        <f t="shared" si="66"/>
        <v>5</v>
      </c>
      <c r="L51" s="75">
        <f t="shared" si="66"/>
        <v>3</v>
      </c>
      <c r="M51" s="75">
        <f t="shared" si="66"/>
        <v>8</v>
      </c>
      <c r="N51" s="75">
        <f t="shared" si="66"/>
        <v>5</v>
      </c>
      <c r="O51" s="75">
        <f t="shared" si="66"/>
        <v>5</v>
      </c>
      <c r="P51" s="75">
        <f t="shared" si="66"/>
        <v>6</v>
      </c>
      <c r="Q51" s="75">
        <f t="shared" si="66"/>
        <v>6</v>
      </c>
      <c r="R51" s="75">
        <f t="shared" si="66"/>
        <v>7</v>
      </c>
      <c r="S51" s="75">
        <f t="shared" ref="S51:AB52" si="67">SUMIF($AM$82:$IV$82,S$82,$AM51:$IV51)</f>
        <v>5</v>
      </c>
      <c r="T51" s="75">
        <f t="shared" si="67"/>
        <v>5</v>
      </c>
      <c r="U51" s="75">
        <f t="shared" si="67"/>
        <v>6</v>
      </c>
      <c r="V51" s="75">
        <f t="shared" si="67"/>
        <v>6</v>
      </c>
      <c r="W51" s="75">
        <f t="shared" si="67"/>
        <v>6</v>
      </c>
      <c r="X51" s="75">
        <f t="shared" si="67"/>
        <v>0</v>
      </c>
      <c r="Y51" s="75">
        <f t="shared" si="67"/>
        <v>0</v>
      </c>
      <c r="Z51" s="75">
        <f t="shared" si="67"/>
        <v>0</v>
      </c>
      <c r="AA51" s="75">
        <f t="shared" si="67"/>
        <v>0</v>
      </c>
      <c r="AB51" s="75">
        <f t="shared" si="67"/>
        <v>0</v>
      </c>
      <c r="AC51" s="75">
        <f t="shared" ref="AC51:AI52" si="68">SUMIF($AM$82:$IV$82,AC$82,$AM51:$IV51)</f>
        <v>0</v>
      </c>
      <c r="AD51" s="75">
        <f t="shared" si="68"/>
        <v>0</v>
      </c>
      <c r="AE51" s="75">
        <f t="shared" si="68"/>
        <v>0</v>
      </c>
      <c r="AF51" s="75">
        <f t="shared" si="68"/>
        <v>0</v>
      </c>
      <c r="AG51" s="75">
        <f t="shared" si="68"/>
        <v>0</v>
      </c>
      <c r="AH51" s="75">
        <f t="shared" si="68"/>
        <v>0</v>
      </c>
      <c r="AI51" s="75">
        <f t="shared" si="68"/>
        <v>0</v>
      </c>
      <c r="AJ51" s="35" t="s">
        <v>142</v>
      </c>
      <c r="AM51" s="89">
        <f t="array" ref="AM51">SUM((AM$83:AM$478)*($AL$83:$AL$478=1)*($AK$83:$AK$478="M"))</f>
        <v>2</v>
      </c>
      <c r="AN51" s="89">
        <f t="array" ref="AN51">SUM((AN$83:AN$478)*($AL$83:$AL$478=1)*($AK$83:$AK$478="M"))</f>
        <v>2</v>
      </c>
      <c r="AO51" s="89">
        <f t="array" ref="AO51">SUM((AO$83:AO$478)*($AL$83:$AL$478=1)*($AK$83:$AK$478="M"))</f>
        <v>3</v>
      </c>
      <c r="AP51" s="89">
        <f t="array" ref="AP51">SUM((AP$83:AP$478)*($AL$83:$AL$478=1)*($AK$83:$AK$478="M"))</f>
        <v>3</v>
      </c>
      <c r="AQ51" s="89">
        <f t="array" ref="AQ51">SUM((AQ$83:AQ$478)*($AL$83:$AL$478=1)*($AK$83:$AK$478="M"))</f>
        <v>3</v>
      </c>
      <c r="AR51" s="89">
        <f t="array" ref="AR51">SUM((AR$83:AR$478)*($AL$83:$AL$478=1)*($AK$83:$AK$478="M"))</f>
        <v>3</v>
      </c>
      <c r="AS51" s="89">
        <f t="array" ref="AS51">SUM((AS$83:AS$478)*($AL$83:$AL$478=1)*($AK$83:$AK$478="M"))</f>
        <v>2</v>
      </c>
      <c r="AT51" s="89">
        <f t="array" ref="AT51">SUM((AT$83:AT$478)*($AL$83:$AL$478=1)*($AK$83:$AK$478="M"))</f>
        <v>3</v>
      </c>
      <c r="AU51" s="89">
        <f t="array" ref="AU51">SUM((AU$83:AU$478)*($AL$83:$AL$478=1)*($AK$83:$AK$478="M"))</f>
        <v>3</v>
      </c>
      <c r="AV51" s="89">
        <f t="array" ref="AV51">SUM((AV$83:AV$478)*($AL$83:$AL$478=1)*($AK$83:$AK$478="M"))</f>
        <v>4</v>
      </c>
      <c r="AW51" s="89">
        <f t="array" ref="AW51">SUM((AW$83:AW$478)*($AL$83:$AL$478=1)*($AK$83:$AK$478="M"))</f>
        <v>2</v>
      </c>
      <c r="AX51" s="89">
        <f t="array" ref="AX51">SUM((AX$83:AX$478)*($AL$83:$AL$478=1)*($AK$83:$AK$478="M"))</f>
        <v>2</v>
      </c>
      <c r="AY51" s="89">
        <f t="array" ref="AY51">SUM((AY$83:AY$478)*($AL$83:$AL$478=1)*($AK$83:$AK$478="M"))</f>
        <v>3</v>
      </c>
      <c r="AZ51" s="89">
        <f t="array" ref="AZ51">SUM((AZ$83:AZ$478)*($AL$83:$AL$478=1)*($AK$83:$AK$478="M"))</f>
        <v>3</v>
      </c>
      <c r="BA51" s="89">
        <f t="array" ref="BA51">SUM((BA$83:BA$478)*($AL$83:$AL$478=1)*($AK$83:$AK$478="M"))</f>
        <v>3</v>
      </c>
      <c r="BB51" s="89">
        <f t="array" ref="BB51">SUM((BB$83:BB$478)*($AL$83:$AL$478=1)*($AK$83:$AK$478="M"))</f>
        <v>3</v>
      </c>
      <c r="BC51" s="89">
        <f t="array" ref="BC51">SUM((BC$83:BC$478)*($AL$83:$AL$478=1)*($AK$83:$AK$478="M"))</f>
        <v>2</v>
      </c>
      <c r="BD51" s="89">
        <f t="array" ref="BD51">SUM((BD$83:BD$478)*($AL$83:$AL$478=1)*($AK$83:$AK$478="M"))</f>
        <v>3</v>
      </c>
      <c r="BE51" s="89">
        <f t="array" ref="BE51">SUM((BE$83:BE$478)*($AL$83:$AL$478=1)*($AK$83:$AK$478="M"))</f>
        <v>2</v>
      </c>
      <c r="BF51" s="89">
        <f t="array" ref="BF51">SUM((BF$83:BF$478)*($AL$83:$AL$478=1)*($AK$83:$AK$478="M"))</f>
        <v>3</v>
      </c>
      <c r="BG51" s="89">
        <f t="array" ref="BG51">SUM((BG$83:BG$478)*($AL$83:$AL$478=1)*($AK$83:$AK$478="M"))</f>
        <v>3</v>
      </c>
      <c r="BH51" s="89">
        <f t="array" ref="BH51">SUM((BH$83:BH$478)*($AL$83:$AL$478=1)*($AK$83:$AK$478="M"))</f>
        <v>3</v>
      </c>
      <c r="BI51" s="89">
        <f t="array" ref="BI51">SUM((BI$83:BI$478)*($AL$83:$AL$478=1)*($AK$83:$AK$478="M"))</f>
        <v>3</v>
      </c>
      <c r="BJ51" s="89">
        <f t="array" ref="BJ51">SUM((BJ$83:BJ$478)*($AL$83:$AL$478=1)*($AK$83:$AK$478="M"))</f>
        <v>3</v>
      </c>
      <c r="BK51" s="89">
        <f t="array" ref="BK51">SUM((BK$83:BK$478)*($AL$83:$AL$478=1)*($AK$83:$AK$478="M"))</f>
        <v>3</v>
      </c>
      <c r="BL51" s="89">
        <f t="array" ref="BL51">SUM((BL$83:BL$478)*($AL$83:$AL$478=1)*($AK$83:$AK$478="M"))</f>
        <v>3</v>
      </c>
      <c r="BM51" s="89">
        <f t="array" ref="BM51">SUM((BM$83:BM$478)*($AL$83:$AL$478=1)*($AK$83:$AK$478="M"))</f>
        <v>3</v>
      </c>
      <c r="BN51" s="89">
        <f t="array" ref="BN51">SUM((BN$83:BN$478)*($AL$83:$AL$478=1)*($AK$83:$AK$478="M"))</f>
        <v>3</v>
      </c>
      <c r="BO51" s="89">
        <f t="array" ref="BO51">SUM((BO$83:BO$478)*($AL$83:$AL$478=1)*($AK$83:$AK$478="M"))</f>
        <v>2</v>
      </c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66"/>
        <v>1</v>
      </c>
      <c r="J52" s="75">
        <f t="shared" si="66"/>
        <v>2</v>
      </c>
      <c r="K52" s="75">
        <f t="shared" si="66"/>
        <v>2</v>
      </c>
      <c r="L52" s="75">
        <f t="shared" si="66"/>
        <v>1</v>
      </c>
      <c r="M52" s="75">
        <f t="shared" si="66"/>
        <v>3</v>
      </c>
      <c r="N52" s="75">
        <f t="shared" si="66"/>
        <v>2</v>
      </c>
      <c r="O52" s="75">
        <f t="shared" si="66"/>
        <v>2</v>
      </c>
      <c r="P52" s="75">
        <f t="shared" si="66"/>
        <v>2</v>
      </c>
      <c r="Q52" s="75">
        <f t="shared" si="66"/>
        <v>2</v>
      </c>
      <c r="R52" s="75">
        <f t="shared" si="66"/>
        <v>2</v>
      </c>
      <c r="S52" s="75">
        <f t="shared" si="67"/>
        <v>2</v>
      </c>
      <c r="T52" s="75">
        <f t="shared" si="67"/>
        <v>2</v>
      </c>
      <c r="U52" s="75">
        <f t="shared" si="67"/>
        <v>2</v>
      </c>
      <c r="V52" s="75">
        <f t="shared" si="67"/>
        <v>2</v>
      </c>
      <c r="W52" s="75">
        <f t="shared" si="67"/>
        <v>2</v>
      </c>
      <c r="X52" s="75">
        <f t="shared" si="67"/>
        <v>0</v>
      </c>
      <c r="Y52" s="75">
        <f t="shared" si="67"/>
        <v>0</v>
      </c>
      <c r="Z52" s="75">
        <f t="shared" si="67"/>
        <v>0</v>
      </c>
      <c r="AA52" s="75">
        <f t="shared" si="67"/>
        <v>0</v>
      </c>
      <c r="AB52" s="75">
        <f t="shared" si="67"/>
        <v>0</v>
      </c>
      <c r="AC52" s="75">
        <f t="shared" si="68"/>
        <v>0</v>
      </c>
      <c r="AD52" s="75">
        <f t="shared" si="68"/>
        <v>0</v>
      </c>
      <c r="AE52" s="75">
        <f t="shared" si="68"/>
        <v>0</v>
      </c>
      <c r="AF52" s="75">
        <f t="shared" si="68"/>
        <v>0</v>
      </c>
      <c r="AG52" s="75">
        <f t="shared" si="68"/>
        <v>0</v>
      </c>
      <c r="AH52" s="75">
        <f t="shared" si="68"/>
        <v>0</v>
      </c>
      <c r="AI52" s="75">
        <f t="shared" si="68"/>
        <v>0</v>
      </c>
      <c r="AJ52" s="35" t="s">
        <v>143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1</v>
      </c>
      <c r="BL52" s="89">
        <f t="array" ref="BL52">SUM((BL$83:BL$478&gt;0)*($AL$83:$AL$478=1)*($AK$83:$AK$478="M"))</f>
        <v>1</v>
      </c>
      <c r="BM52" s="89">
        <f t="array" ref="BM52">SUM((BM$83:BM$478&gt;0)*($AL$83:$AL$478=1)*($AK$83:$AK$478="M"))</f>
        <v>1</v>
      </c>
      <c r="BN52" s="89">
        <f t="array" ref="BN52">SUM((BN$83:BN$478&gt;0)*($AL$83:$AL$478=1)*($AK$83:$AK$478="M"))</f>
        <v>1</v>
      </c>
      <c r="BO52" s="89">
        <f t="array" ref="BO52">SUM((BO$83:BO$478&gt;0)*($AL$83:$AL$478=1)*($AK$83:$AK$478="M"))</f>
        <v>1</v>
      </c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69">I51/I52</f>
        <v>2</v>
      </c>
      <c r="J53" s="75">
        <f t="shared" si="69"/>
        <v>2.5</v>
      </c>
      <c r="K53" s="75">
        <f t="shared" si="69"/>
        <v>2.5</v>
      </c>
      <c r="L53" s="75">
        <f t="shared" si="69"/>
        <v>3</v>
      </c>
      <c r="M53" s="75">
        <f t="shared" si="69"/>
        <v>2.6666666666666665</v>
      </c>
      <c r="N53" s="75">
        <f t="shared" si="69"/>
        <v>2.5</v>
      </c>
      <c r="O53" s="75">
        <f t="shared" si="69"/>
        <v>2.5</v>
      </c>
      <c r="P53" s="75">
        <f t="shared" si="69"/>
        <v>3</v>
      </c>
      <c r="Q53" s="75">
        <f t="shared" si="69"/>
        <v>3</v>
      </c>
      <c r="R53" s="75">
        <f t="shared" si="69"/>
        <v>3.5</v>
      </c>
      <c r="S53" s="75">
        <f t="shared" si="69"/>
        <v>2.5</v>
      </c>
      <c r="T53" s="75">
        <f t="shared" si="69"/>
        <v>2.5</v>
      </c>
      <c r="U53" s="75">
        <f t="shared" si="69"/>
        <v>3</v>
      </c>
      <c r="V53" s="75">
        <f t="shared" si="69"/>
        <v>3</v>
      </c>
      <c r="W53" s="75">
        <f t="shared" si="69"/>
        <v>3</v>
      </c>
      <c r="X53" s="75" t="e">
        <f t="shared" si="69"/>
        <v>#DIV/0!</v>
      </c>
      <c r="Y53" s="75" t="e">
        <f t="shared" si="69"/>
        <v>#DIV/0!</v>
      </c>
      <c r="Z53" s="75" t="e">
        <f t="shared" si="69"/>
        <v>#DIV/0!</v>
      </c>
      <c r="AA53" s="75" t="e">
        <f t="shared" si="69"/>
        <v>#DIV/0!</v>
      </c>
      <c r="AB53" s="75" t="e">
        <f t="shared" si="69"/>
        <v>#DIV/0!</v>
      </c>
      <c r="AC53" s="75" t="e">
        <f t="shared" si="69"/>
        <v>#DIV/0!</v>
      </c>
      <c r="AD53" s="75" t="e">
        <f t="shared" si="69"/>
        <v>#DIV/0!</v>
      </c>
      <c r="AE53" s="75" t="e">
        <f t="shared" si="69"/>
        <v>#DIV/0!</v>
      </c>
      <c r="AF53" s="75" t="e">
        <f t="shared" si="69"/>
        <v>#DIV/0!</v>
      </c>
      <c r="AG53" s="75" t="e">
        <f t="shared" si="69"/>
        <v>#DIV/0!</v>
      </c>
      <c r="AH53" s="75" t="e">
        <f t="shared" si="69"/>
        <v>#DIV/0!</v>
      </c>
      <c r="AI53" s="75" t="e">
        <f t="shared" si="69"/>
        <v>#DIV/0!</v>
      </c>
      <c r="AJ53" s="35" t="s">
        <v>179</v>
      </c>
      <c r="AM53" s="89">
        <f>IF(AM52=0,0,AM51/AM52)</f>
        <v>2</v>
      </c>
      <c r="AN53" s="89">
        <f t="shared" ref="AN53:BJ53" si="70">IF(AN52=0,0,AN51/AN52)</f>
        <v>2</v>
      </c>
      <c r="AO53" s="89">
        <f t="shared" si="70"/>
        <v>3</v>
      </c>
      <c r="AP53" s="89">
        <f t="shared" si="70"/>
        <v>3</v>
      </c>
      <c r="AQ53" s="89">
        <f t="shared" si="70"/>
        <v>3</v>
      </c>
      <c r="AR53" s="89">
        <f t="shared" si="70"/>
        <v>3</v>
      </c>
      <c r="AS53" s="89">
        <f t="shared" si="70"/>
        <v>2</v>
      </c>
      <c r="AT53" s="89">
        <f t="shared" si="70"/>
        <v>3</v>
      </c>
      <c r="AU53" s="89">
        <f t="shared" si="70"/>
        <v>3</v>
      </c>
      <c r="AV53" s="89">
        <f t="shared" si="70"/>
        <v>4</v>
      </c>
      <c r="AW53" s="89">
        <f t="shared" si="70"/>
        <v>2</v>
      </c>
      <c r="AX53" s="89">
        <f t="shared" si="70"/>
        <v>2</v>
      </c>
      <c r="AY53" s="89">
        <f t="shared" si="70"/>
        <v>3</v>
      </c>
      <c r="AZ53" s="89">
        <f t="shared" si="70"/>
        <v>3</v>
      </c>
      <c r="BA53" s="89">
        <f t="shared" si="70"/>
        <v>3</v>
      </c>
      <c r="BB53" s="89">
        <f t="shared" si="70"/>
        <v>3</v>
      </c>
      <c r="BC53" s="89">
        <f t="shared" si="70"/>
        <v>2</v>
      </c>
      <c r="BD53" s="89">
        <f t="shared" si="70"/>
        <v>3</v>
      </c>
      <c r="BE53" s="89">
        <f t="shared" si="70"/>
        <v>2</v>
      </c>
      <c r="BF53" s="89">
        <f t="shared" si="70"/>
        <v>3</v>
      </c>
      <c r="BG53" s="89">
        <f t="shared" si="70"/>
        <v>3</v>
      </c>
      <c r="BH53" s="89">
        <f t="shared" si="70"/>
        <v>3</v>
      </c>
      <c r="BI53" s="89">
        <f t="shared" si="70"/>
        <v>3</v>
      </c>
      <c r="BJ53" s="89">
        <f t="shared" si="70"/>
        <v>3</v>
      </c>
      <c r="BK53" s="89">
        <f t="shared" ref="BK53:BO53" si="71">IF(BK52=0,0,BK51/BK52)</f>
        <v>3</v>
      </c>
      <c r="BL53" s="89">
        <f t="shared" si="71"/>
        <v>3</v>
      </c>
      <c r="BM53" s="89">
        <f t="shared" si="71"/>
        <v>3</v>
      </c>
      <c r="BN53" s="89">
        <f t="shared" si="71"/>
        <v>3</v>
      </c>
      <c r="BO53" s="89">
        <f t="shared" si="71"/>
        <v>2</v>
      </c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72">SUMIF($AM$82:$IV$82,I$82,$AM54:$IV54)</f>
        <v>18</v>
      </c>
      <c r="J54" s="75">
        <f t="shared" si="72"/>
        <v>30</v>
      </c>
      <c r="K54" s="75">
        <f t="shared" si="72"/>
        <v>35</v>
      </c>
      <c r="L54" s="75">
        <f t="shared" si="72"/>
        <v>21</v>
      </c>
      <c r="M54" s="75">
        <f t="shared" si="72"/>
        <v>41</v>
      </c>
      <c r="N54" s="75">
        <f t="shared" si="72"/>
        <v>30</v>
      </c>
      <c r="O54" s="75">
        <f t="shared" si="72"/>
        <v>32</v>
      </c>
      <c r="P54" s="75">
        <f t="shared" si="72"/>
        <v>34</v>
      </c>
      <c r="Q54" s="75">
        <f t="shared" si="72"/>
        <v>35</v>
      </c>
      <c r="R54" s="75">
        <f t="shared" si="72"/>
        <v>40</v>
      </c>
      <c r="S54" s="75">
        <f t="shared" ref="S54:AB55" si="73">SUMIF($AM$82:$IV$82,S$82,$AM54:$IV54)</f>
        <v>34</v>
      </c>
      <c r="T54" s="75">
        <f t="shared" si="73"/>
        <v>31</v>
      </c>
      <c r="U54" s="75">
        <f t="shared" si="73"/>
        <v>34</v>
      </c>
      <c r="V54" s="75">
        <f t="shared" si="73"/>
        <v>41</v>
      </c>
      <c r="W54" s="75">
        <f t="shared" si="73"/>
        <v>39</v>
      </c>
      <c r="X54" s="75">
        <f t="shared" si="73"/>
        <v>0</v>
      </c>
      <c r="Y54" s="75">
        <f t="shared" si="73"/>
        <v>0</v>
      </c>
      <c r="Z54" s="75">
        <f t="shared" si="73"/>
        <v>0</v>
      </c>
      <c r="AA54" s="75">
        <f t="shared" si="73"/>
        <v>0</v>
      </c>
      <c r="AB54" s="75">
        <f t="shared" si="73"/>
        <v>0</v>
      </c>
      <c r="AC54" s="75">
        <f t="shared" ref="AC54:AI55" si="74">SUMIF($AM$82:$IV$82,AC$82,$AM54:$IV54)</f>
        <v>0</v>
      </c>
      <c r="AD54" s="75">
        <f t="shared" si="74"/>
        <v>0</v>
      </c>
      <c r="AE54" s="75">
        <f t="shared" si="74"/>
        <v>0</v>
      </c>
      <c r="AF54" s="75">
        <f t="shared" si="74"/>
        <v>0</v>
      </c>
      <c r="AG54" s="75">
        <f t="shared" si="74"/>
        <v>0</v>
      </c>
      <c r="AH54" s="75">
        <f t="shared" si="74"/>
        <v>0</v>
      </c>
      <c r="AI54" s="75">
        <f t="shared" si="74"/>
        <v>0</v>
      </c>
      <c r="AJ54" s="35" t="s">
        <v>55</v>
      </c>
      <c r="AM54" s="89">
        <f t="array" ref="AM54">SUM((AM$83:AM$478)*($AL$83:$AL$478&lt;6)*($AK$83:$AK$478="M"))</f>
        <v>18</v>
      </c>
      <c r="AN54" s="89">
        <f t="array" ref="AN54">SUM((AN$83:AN$478)*($AL$83:$AL$478&lt;6)*($AK$83:$AK$478="M"))</f>
        <v>16</v>
      </c>
      <c r="AO54" s="89">
        <f t="array" ref="AO54">SUM((AO$83:AO$478)*($AL$83:$AL$478&lt;6)*($AK$83:$AK$478="M"))</f>
        <v>19</v>
      </c>
      <c r="AP54" s="89">
        <f t="array" ref="AP54">SUM((AP$83:AP$478)*($AL$83:$AL$478&lt;6)*($AK$83:$AK$478="M"))</f>
        <v>21</v>
      </c>
      <c r="AQ54" s="89">
        <f t="array" ref="AQ54">SUM((AQ$83:AQ$478)*($AL$83:$AL$478&lt;6)*($AK$83:$AK$478="M"))</f>
        <v>17</v>
      </c>
      <c r="AR54" s="89">
        <f t="array" ref="AR54">SUM((AR$83:AR$478)*($AL$83:$AL$478&lt;6)*($AK$83:$AK$478="M"))</f>
        <v>14</v>
      </c>
      <c r="AS54" s="89">
        <f t="array" ref="AS54">SUM((AS$83:AS$478)*($AL$83:$AL$478&lt;6)*($AK$83:$AK$478="M"))</f>
        <v>16</v>
      </c>
      <c r="AT54" s="89">
        <f t="array" ref="AT54">SUM((AT$83:AT$478)*($AL$83:$AL$478&lt;6)*($AK$83:$AK$478="M"))</f>
        <v>17</v>
      </c>
      <c r="AU54" s="89">
        <f t="array" ref="AU54">SUM((AU$83:AU$478)*($AL$83:$AL$478&lt;6)*($AK$83:$AK$478="M"))</f>
        <v>18</v>
      </c>
      <c r="AV54" s="89">
        <f t="array" ref="AV54">SUM((AV$83:AV$478)*($AL$83:$AL$478&lt;6)*($AK$83:$AK$478="M"))</f>
        <v>21</v>
      </c>
      <c r="AW54" s="89">
        <f t="array" ref="AW54">SUM((AW$83:AW$478)*($AL$83:$AL$478&lt;6)*($AK$83:$AK$478="M"))</f>
        <v>17</v>
      </c>
      <c r="AX54" s="89">
        <f t="array" ref="AX54">SUM((AX$83:AX$478)*($AL$83:$AL$478&lt;6)*($AK$83:$AK$478="M"))</f>
        <v>15</v>
      </c>
      <c r="AY54" s="89">
        <f t="array" ref="AY54">SUM((AY$83:AY$478)*($AL$83:$AL$478&lt;6)*($AK$83:$AK$478="M"))</f>
        <v>16</v>
      </c>
      <c r="AZ54" s="89">
        <f t="array" ref="AZ54">SUM((AZ$83:AZ$478)*($AL$83:$AL$478&lt;6)*($AK$83:$AK$478="M"))</f>
        <v>21</v>
      </c>
      <c r="BA54" s="89">
        <f t="array" ref="BA54">SUM((BA$83:BA$478)*($AL$83:$AL$478&lt;6)*($AK$83:$AK$478="M"))</f>
        <v>21</v>
      </c>
      <c r="BB54" s="89">
        <f t="array" ref="BB54">SUM((BB$83:BB$478)*($AL$83:$AL$478&lt;6)*($AK$83:$AK$478="M"))</f>
        <v>14</v>
      </c>
      <c r="BC54" s="89">
        <f t="array" ref="BC54">SUM((BC$83:BC$478)*($AL$83:$AL$478&lt;6)*($AK$83:$AK$478="M"))</f>
        <v>16</v>
      </c>
      <c r="BD54" s="89">
        <f t="array" ref="BD54">SUM((BD$83:BD$478)*($AL$83:$AL$478&lt;6)*($AK$83:$AK$478="M"))</f>
        <v>19</v>
      </c>
      <c r="BE54" s="89">
        <f t="array" ref="BE54">SUM((BE$83:BE$478)*($AL$83:$AL$478&lt;6)*($AK$83:$AK$478="M"))</f>
        <v>16</v>
      </c>
      <c r="BF54" s="89">
        <f t="array" ref="BF54">SUM((BF$83:BF$478)*($AL$83:$AL$478&lt;6)*($AK$83:$AK$478="M"))</f>
        <v>16</v>
      </c>
      <c r="BG54" s="89">
        <f t="array" ref="BG54">SUM((BG$83:BG$478)*($AL$83:$AL$478&lt;6)*($AK$83:$AK$478="M"))</f>
        <v>17</v>
      </c>
      <c r="BH54" s="89">
        <f t="array" ref="BH54">SUM((BH$83:BH$478)*($AL$83:$AL$478&lt;6)*($AK$83:$AK$478="M"))</f>
        <v>17</v>
      </c>
      <c r="BI54" s="89">
        <f t="array" ref="BI54">SUM((BI$83:BI$478)*($AL$83:$AL$478&lt;6)*($AK$83:$AK$478="M"))</f>
        <v>19</v>
      </c>
      <c r="BJ54" s="89">
        <f t="array" ref="BJ54">SUM((BJ$83:BJ$478)*($AL$83:$AL$478&lt;6)*($AK$83:$AK$478="M"))</f>
        <v>17</v>
      </c>
      <c r="BK54" s="89">
        <f t="array" ref="BK54">SUM((BK$83:BK$478)*($AL$83:$AL$478&lt;6)*($AK$83:$AK$478="M"))</f>
        <v>16</v>
      </c>
      <c r="BL54" s="89">
        <f t="array" ref="BL54">SUM((BL$83:BL$478)*($AL$83:$AL$478&lt;6)*($AK$83:$AK$478="M"))</f>
        <v>18</v>
      </c>
      <c r="BM54" s="89">
        <f t="array" ref="BM54">SUM((BM$83:BM$478)*($AL$83:$AL$478&lt;6)*($AK$83:$AK$478="M"))</f>
        <v>20</v>
      </c>
      <c r="BN54" s="89">
        <f t="array" ref="BN54">SUM((BN$83:BN$478)*($AL$83:$AL$478&lt;6)*($AK$83:$AK$478="M"))</f>
        <v>18</v>
      </c>
      <c r="BO54" s="89">
        <f t="array" ref="BO54">SUM((BO$83:BO$478)*($AL$83:$AL$478&lt;6)*($AK$83:$AK$478="M"))</f>
        <v>5</v>
      </c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72"/>
        <v>6</v>
      </c>
      <c r="J55" s="75">
        <f t="shared" si="72"/>
        <v>12</v>
      </c>
      <c r="K55" s="75">
        <f t="shared" si="72"/>
        <v>12</v>
      </c>
      <c r="L55" s="75">
        <f t="shared" si="72"/>
        <v>6</v>
      </c>
      <c r="M55" s="75">
        <f t="shared" si="72"/>
        <v>14</v>
      </c>
      <c r="N55" s="75">
        <f t="shared" si="72"/>
        <v>12</v>
      </c>
      <c r="O55" s="75">
        <f t="shared" si="72"/>
        <v>12</v>
      </c>
      <c r="P55" s="75">
        <f t="shared" si="72"/>
        <v>12</v>
      </c>
      <c r="Q55" s="75">
        <f t="shared" si="72"/>
        <v>12</v>
      </c>
      <c r="R55" s="75">
        <f t="shared" si="72"/>
        <v>12</v>
      </c>
      <c r="S55" s="75">
        <f t="shared" si="73"/>
        <v>12</v>
      </c>
      <c r="T55" s="75">
        <f t="shared" si="73"/>
        <v>12</v>
      </c>
      <c r="U55" s="75">
        <f t="shared" si="73"/>
        <v>12</v>
      </c>
      <c r="V55" s="75">
        <f t="shared" si="73"/>
        <v>12</v>
      </c>
      <c r="W55" s="75">
        <f t="shared" si="73"/>
        <v>12</v>
      </c>
      <c r="X55" s="75">
        <f t="shared" si="73"/>
        <v>0</v>
      </c>
      <c r="Y55" s="75">
        <f t="shared" si="73"/>
        <v>0</v>
      </c>
      <c r="Z55" s="75">
        <f t="shared" si="73"/>
        <v>0</v>
      </c>
      <c r="AA55" s="75">
        <f t="shared" si="73"/>
        <v>0</v>
      </c>
      <c r="AB55" s="75">
        <f t="shared" si="73"/>
        <v>0</v>
      </c>
      <c r="AC55" s="75">
        <f t="shared" si="74"/>
        <v>0</v>
      </c>
      <c r="AD55" s="75">
        <f t="shared" si="74"/>
        <v>0</v>
      </c>
      <c r="AE55" s="75">
        <f t="shared" si="74"/>
        <v>0</v>
      </c>
      <c r="AF55" s="75">
        <f t="shared" si="74"/>
        <v>0</v>
      </c>
      <c r="AG55" s="75">
        <f t="shared" si="74"/>
        <v>0</v>
      </c>
      <c r="AH55" s="75">
        <f t="shared" si="74"/>
        <v>0</v>
      </c>
      <c r="AI55" s="75">
        <f t="shared" si="74"/>
        <v>0</v>
      </c>
      <c r="AJ55" s="35" t="s">
        <v>56</v>
      </c>
      <c r="AM55" s="89">
        <f t="array" ref="AM55">SUM((AM$83:AM$478&gt;0)*($AL$83:$AL$478&lt;6)*($AK$83:$AK$478="M"))</f>
        <v>6</v>
      </c>
      <c r="AN55" s="89">
        <f t="array" ref="AN55">SUM((AN$83:AN$478&gt;0)*($AL$83:$AL$478&lt;6)*($AK$83:$AK$478="M"))</f>
        <v>6</v>
      </c>
      <c r="AO55" s="89">
        <f t="array" ref="AO55">SUM((AO$83:AO$478&gt;0)*($AL$83:$AL$478&lt;6)*($AK$83:$AK$478="M"))</f>
        <v>6</v>
      </c>
      <c r="AP55" s="89">
        <f t="array" ref="AP55">SUM((AP$83:AP$478&gt;0)*($AL$83:$AL$478&lt;6)*($AK$83:$AK$478="M"))</f>
        <v>6</v>
      </c>
      <c r="AQ55" s="89">
        <f t="array" ref="AQ55">SUM((AQ$83:AQ$478&gt;0)*($AL$83:$AL$478&lt;6)*($AK$83:$AK$478="M"))</f>
        <v>6</v>
      </c>
      <c r="AR55" s="89">
        <f t="array" ref="AR55">SUM((AR$83:AR$478&gt;0)*($AL$83:$AL$478&lt;6)*($AK$83:$AK$478="M"))</f>
        <v>6</v>
      </c>
      <c r="AS55" s="89">
        <f t="array" ref="AS55">SUM((AS$83:AS$478&gt;0)*($AL$83:$AL$478&lt;6)*($AK$83:$AK$478="M"))</f>
        <v>6</v>
      </c>
      <c r="AT55" s="89">
        <f t="array" ref="AT55">SUM((AT$83:AT$478&gt;0)*($AL$83:$AL$478&lt;6)*($AK$83:$AK$478="M"))</f>
        <v>6</v>
      </c>
      <c r="AU55" s="89">
        <f t="array" ref="AU55">SUM((AU$83:AU$478&gt;0)*($AL$83:$AL$478&lt;6)*($AK$83:$AK$478="M"))</f>
        <v>6</v>
      </c>
      <c r="AV55" s="89">
        <f t="array" ref="AV55">SUM((AV$83:AV$478&gt;0)*($AL$83:$AL$478&lt;6)*($AK$83:$AK$478="M"))</f>
        <v>6</v>
      </c>
      <c r="AW55" s="89">
        <f t="array" ref="AW55">SUM((AW$83:AW$478&gt;0)*($AL$83:$AL$478&lt;6)*($AK$83:$AK$478="M"))</f>
        <v>6</v>
      </c>
      <c r="AX55" s="89">
        <f t="array" ref="AX55">SUM((AX$83:AX$478&gt;0)*($AL$83:$AL$478&lt;6)*($AK$83:$AK$478="M"))</f>
        <v>6</v>
      </c>
      <c r="AY55" s="89">
        <f t="array" ref="AY55">SUM((AY$83:AY$478&gt;0)*($AL$83:$AL$478&lt;6)*($AK$83:$AK$478="M"))</f>
        <v>6</v>
      </c>
      <c r="AZ55" s="89">
        <f t="array" ref="AZ55">SUM((AZ$83:AZ$478&gt;0)*($AL$83:$AL$478&lt;6)*($AK$83:$AK$478="M"))</f>
        <v>6</v>
      </c>
      <c r="BA55" s="89">
        <f t="array" ref="BA55">SUM((BA$83:BA$478&gt;0)*($AL$83:$AL$478&lt;6)*($AK$83:$AK$478="M"))</f>
        <v>6</v>
      </c>
      <c r="BB55" s="89">
        <f t="array" ref="BB55">SUM((BB$83:BB$478&gt;0)*($AL$83:$AL$478&lt;6)*($AK$83:$AK$478="M"))</f>
        <v>6</v>
      </c>
      <c r="BC55" s="89">
        <f t="array" ref="BC55">SUM((BC$83:BC$478&gt;0)*($AL$83:$AL$478&lt;6)*($AK$83:$AK$478="M"))</f>
        <v>6</v>
      </c>
      <c r="BD55" s="89">
        <f t="array" ref="BD55">SUM((BD$83:BD$478&gt;0)*($AL$83:$AL$478&lt;6)*($AK$83:$AK$478="M"))</f>
        <v>6</v>
      </c>
      <c r="BE55" s="89">
        <f t="array" ref="BE55">SUM((BE$83:BE$478&gt;0)*($AL$83:$AL$478&lt;6)*($AK$83:$AK$478="M"))</f>
        <v>6</v>
      </c>
      <c r="BF55" s="89">
        <f t="array" ref="BF55">SUM((BF$83:BF$478&gt;0)*($AL$83:$AL$478&lt;6)*($AK$83:$AK$478="M"))</f>
        <v>6</v>
      </c>
      <c r="BG55" s="89">
        <f t="array" ref="BG55">SUM((BG$83:BG$478&gt;0)*($AL$83:$AL$478&lt;6)*($AK$83:$AK$478="M"))</f>
        <v>6</v>
      </c>
      <c r="BH55" s="89">
        <f t="array" ref="BH55">SUM((BH$83:BH$478&gt;0)*($AL$83:$AL$478&lt;6)*($AK$83:$AK$478="M"))</f>
        <v>6</v>
      </c>
      <c r="BI55" s="89">
        <f t="array" ref="BI55">SUM((BI$83:BI$478&gt;0)*($AL$83:$AL$478&lt;6)*($AK$83:$AK$478="M"))</f>
        <v>6</v>
      </c>
      <c r="BJ55" s="89">
        <f t="array" ref="BJ55">SUM((BJ$83:BJ$478&gt;0)*($AL$83:$AL$478&lt;6)*($AK$83:$AK$478="M"))</f>
        <v>6</v>
      </c>
      <c r="BK55" s="89">
        <f t="array" ref="BK55">SUM((BK$83:BK$478&gt;0)*($AL$83:$AL$478&lt;6)*($AK$83:$AK$478="M"))</f>
        <v>6</v>
      </c>
      <c r="BL55" s="89">
        <f t="array" ref="BL55">SUM((BL$83:BL$478&gt;0)*($AL$83:$AL$478&lt;6)*($AK$83:$AK$478="M"))</f>
        <v>6</v>
      </c>
      <c r="BM55" s="89">
        <f t="array" ref="BM55">SUM((BM$83:BM$478&gt;0)*($AL$83:$AL$478&lt;6)*($AK$83:$AK$478="M"))</f>
        <v>6</v>
      </c>
      <c r="BN55" s="89">
        <f t="array" ref="BN55">SUM((BN$83:BN$478&gt;0)*($AL$83:$AL$478&lt;6)*($AK$83:$AK$478="M"))</f>
        <v>6</v>
      </c>
      <c r="BO55" s="89">
        <f t="array" ref="BO55">SUM((BO$83:BO$478&gt;0)*($AL$83:$AL$478&lt;6)*($AK$83:$AK$478="M"))</f>
        <v>2</v>
      </c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75">I54/I55</f>
        <v>3</v>
      </c>
      <c r="J56" s="75">
        <f t="shared" si="75"/>
        <v>2.5</v>
      </c>
      <c r="K56" s="75">
        <f t="shared" si="75"/>
        <v>2.9166666666666665</v>
      </c>
      <c r="L56" s="75">
        <f t="shared" si="75"/>
        <v>3.5</v>
      </c>
      <c r="M56" s="75">
        <f t="shared" si="75"/>
        <v>2.9285714285714284</v>
      </c>
      <c r="N56" s="75">
        <f t="shared" si="75"/>
        <v>2.5</v>
      </c>
      <c r="O56" s="75">
        <f t="shared" si="75"/>
        <v>2.6666666666666665</v>
      </c>
      <c r="P56" s="75">
        <f t="shared" si="75"/>
        <v>2.8333333333333335</v>
      </c>
      <c r="Q56" s="75">
        <f t="shared" si="75"/>
        <v>2.9166666666666665</v>
      </c>
      <c r="R56" s="75">
        <f t="shared" si="75"/>
        <v>3.3333333333333335</v>
      </c>
      <c r="S56" s="75">
        <f t="shared" si="75"/>
        <v>2.8333333333333335</v>
      </c>
      <c r="T56" s="75">
        <f t="shared" si="75"/>
        <v>2.5833333333333335</v>
      </c>
      <c r="U56" s="75">
        <f t="shared" si="75"/>
        <v>2.8333333333333335</v>
      </c>
      <c r="V56" s="75">
        <f t="shared" si="75"/>
        <v>3.4166666666666665</v>
      </c>
      <c r="W56" s="75">
        <f t="shared" si="75"/>
        <v>3.25</v>
      </c>
      <c r="X56" s="75" t="e">
        <f t="shared" si="75"/>
        <v>#DIV/0!</v>
      </c>
      <c r="Y56" s="75" t="e">
        <f t="shared" si="75"/>
        <v>#DIV/0!</v>
      </c>
      <c r="Z56" s="75" t="e">
        <f t="shared" si="75"/>
        <v>#DIV/0!</v>
      </c>
      <c r="AA56" s="75" t="e">
        <f t="shared" si="75"/>
        <v>#DIV/0!</v>
      </c>
      <c r="AB56" s="75" t="e">
        <f t="shared" si="75"/>
        <v>#DIV/0!</v>
      </c>
      <c r="AC56" s="75" t="e">
        <f t="shared" si="75"/>
        <v>#DIV/0!</v>
      </c>
      <c r="AD56" s="75" t="e">
        <f t="shared" si="75"/>
        <v>#DIV/0!</v>
      </c>
      <c r="AE56" s="75" t="e">
        <f t="shared" si="75"/>
        <v>#DIV/0!</v>
      </c>
      <c r="AF56" s="75" t="e">
        <f t="shared" si="75"/>
        <v>#DIV/0!</v>
      </c>
      <c r="AG56" s="75" t="e">
        <f t="shared" si="75"/>
        <v>#DIV/0!</v>
      </c>
      <c r="AH56" s="75" t="e">
        <f t="shared" si="75"/>
        <v>#DIV/0!</v>
      </c>
      <c r="AI56" s="75" t="e">
        <f t="shared" si="75"/>
        <v>#DIV/0!</v>
      </c>
      <c r="AJ56" s="35" t="s">
        <v>57</v>
      </c>
      <c r="AM56" s="89">
        <f>IF(AM55=0,0,AM54/AM55)</f>
        <v>3</v>
      </c>
      <c r="AN56" s="89">
        <f t="shared" ref="AN56:BJ56" si="76">IF(AN55=0,0,AN54/AN55)</f>
        <v>2.6666666666666665</v>
      </c>
      <c r="AO56" s="89">
        <f t="shared" si="76"/>
        <v>3.1666666666666665</v>
      </c>
      <c r="AP56" s="89">
        <f t="shared" si="76"/>
        <v>3.5</v>
      </c>
      <c r="AQ56" s="89">
        <f t="shared" si="76"/>
        <v>2.8333333333333335</v>
      </c>
      <c r="AR56" s="89">
        <f t="shared" si="76"/>
        <v>2.3333333333333335</v>
      </c>
      <c r="AS56" s="89">
        <f t="shared" si="76"/>
        <v>2.6666666666666665</v>
      </c>
      <c r="AT56" s="89">
        <f t="shared" si="76"/>
        <v>2.8333333333333335</v>
      </c>
      <c r="AU56" s="89">
        <f t="shared" si="76"/>
        <v>3</v>
      </c>
      <c r="AV56" s="89">
        <f t="shared" si="76"/>
        <v>3.5</v>
      </c>
      <c r="AW56" s="89">
        <f t="shared" si="76"/>
        <v>2.8333333333333335</v>
      </c>
      <c r="AX56" s="89">
        <f t="shared" si="76"/>
        <v>2.5</v>
      </c>
      <c r="AY56" s="89">
        <f t="shared" si="76"/>
        <v>2.6666666666666665</v>
      </c>
      <c r="AZ56" s="89">
        <f t="shared" si="76"/>
        <v>3.5</v>
      </c>
      <c r="BA56" s="89">
        <f t="shared" si="76"/>
        <v>3.5</v>
      </c>
      <c r="BB56" s="89">
        <f t="shared" si="76"/>
        <v>2.3333333333333335</v>
      </c>
      <c r="BC56" s="89">
        <f t="shared" si="76"/>
        <v>2.6666666666666665</v>
      </c>
      <c r="BD56" s="89">
        <f t="shared" si="76"/>
        <v>3.1666666666666665</v>
      </c>
      <c r="BE56" s="89">
        <f t="shared" si="76"/>
        <v>2.6666666666666665</v>
      </c>
      <c r="BF56" s="89">
        <f t="shared" si="76"/>
        <v>2.6666666666666665</v>
      </c>
      <c r="BG56" s="89">
        <f t="shared" si="76"/>
        <v>2.8333333333333335</v>
      </c>
      <c r="BH56" s="89">
        <f t="shared" si="76"/>
        <v>2.8333333333333335</v>
      </c>
      <c r="BI56" s="89">
        <f t="shared" si="76"/>
        <v>3.1666666666666665</v>
      </c>
      <c r="BJ56" s="89">
        <f t="shared" si="76"/>
        <v>2.8333333333333335</v>
      </c>
      <c r="BK56" s="89">
        <f t="shared" ref="BK56:BO56" si="77">IF(BK55=0,0,BK54/BK55)</f>
        <v>2.6666666666666665</v>
      </c>
      <c r="BL56" s="89">
        <f t="shared" si="77"/>
        <v>3</v>
      </c>
      <c r="BM56" s="89">
        <f t="shared" si="77"/>
        <v>3.3333333333333335</v>
      </c>
      <c r="BN56" s="89">
        <f t="shared" si="77"/>
        <v>3</v>
      </c>
      <c r="BO56" s="89">
        <f t="shared" si="77"/>
        <v>2.5</v>
      </c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78">SUMIF($AM$82:$IV$82,I$82,$AM57:$IV57)</f>
        <v>31</v>
      </c>
      <c r="J57" s="75">
        <f t="shared" si="78"/>
        <v>51</v>
      </c>
      <c r="K57" s="75">
        <f t="shared" si="78"/>
        <v>59</v>
      </c>
      <c r="L57" s="75">
        <f t="shared" si="78"/>
        <v>35</v>
      </c>
      <c r="M57" s="75">
        <f t="shared" si="78"/>
        <v>67</v>
      </c>
      <c r="N57" s="75">
        <f t="shared" si="78"/>
        <v>50</v>
      </c>
      <c r="O57" s="75">
        <f t="shared" si="78"/>
        <v>58</v>
      </c>
      <c r="P57" s="75">
        <f t="shared" si="78"/>
        <v>57</v>
      </c>
      <c r="Q57" s="75">
        <f t="shared" si="78"/>
        <v>60</v>
      </c>
      <c r="R57" s="75">
        <f t="shared" si="78"/>
        <v>64</v>
      </c>
      <c r="S57" s="75">
        <f t="shared" ref="S57:AB58" si="79">SUMIF($AM$82:$IV$82,S$82,$AM57:$IV57)</f>
        <v>59</v>
      </c>
      <c r="T57" s="75">
        <f t="shared" si="79"/>
        <v>57</v>
      </c>
      <c r="U57" s="75">
        <f t="shared" si="79"/>
        <v>58</v>
      </c>
      <c r="V57" s="75">
        <f t="shared" si="79"/>
        <v>68</v>
      </c>
      <c r="W57" s="75">
        <f t="shared" si="79"/>
        <v>66</v>
      </c>
      <c r="X57" s="75">
        <f t="shared" si="79"/>
        <v>0</v>
      </c>
      <c r="Y57" s="75">
        <f t="shared" si="79"/>
        <v>0</v>
      </c>
      <c r="Z57" s="75">
        <f t="shared" si="79"/>
        <v>0</v>
      </c>
      <c r="AA57" s="75">
        <f t="shared" si="79"/>
        <v>0</v>
      </c>
      <c r="AB57" s="75">
        <f t="shared" si="79"/>
        <v>0</v>
      </c>
      <c r="AC57" s="75">
        <f t="shared" ref="AC57:AI58" si="80">SUMIF($AM$82:$IV$82,AC$82,$AM57:$IV57)</f>
        <v>0</v>
      </c>
      <c r="AD57" s="75">
        <f t="shared" si="80"/>
        <v>0</v>
      </c>
      <c r="AE57" s="75">
        <f t="shared" si="80"/>
        <v>0</v>
      </c>
      <c r="AF57" s="75">
        <f t="shared" si="80"/>
        <v>0</v>
      </c>
      <c r="AG57" s="75">
        <f t="shared" si="80"/>
        <v>0</v>
      </c>
      <c r="AH57" s="75">
        <f t="shared" si="80"/>
        <v>0</v>
      </c>
      <c r="AI57" s="75">
        <f t="shared" si="80"/>
        <v>0</v>
      </c>
      <c r="AJ57" s="35" t="s">
        <v>122</v>
      </c>
      <c r="AM57" s="89">
        <f t="array" ref="AM57">SUM((AM$83:AM$478)*($AL$83:$AL$478&lt;11)*($AK$83:$AK$478="M"))</f>
        <v>31</v>
      </c>
      <c r="AN57" s="89">
        <f t="array" ref="AN57">SUM((AN$83:AN$478)*($AL$83:$AL$478&lt;11)*($AK$83:$AK$478="M"))</f>
        <v>27</v>
      </c>
      <c r="AO57" s="89">
        <f t="array" ref="AO57">SUM((AO$83:AO$478)*($AL$83:$AL$478&lt;11)*($AK$83:$AK$478="M"))</f>
        <v>31</v>
      </c>
      <c r="AP57" s="89">
        <f t="array" ref="AP57">SUM((AP$83:AP$478)*($AL$83:$AL$478&lt;11)*($AK$83:$AK$478="M"))</f>
        <v>35</v>
      </c>
      <c r="AQ57" s="89">
        <f t="array" ref="AQ57">SUM((AQ$83:AQ$478)*($AL$83:$AL$478&lt;11)*($AK$83:$AK$478="M"))</f>
        <v>30</v>
      </c>
      <c r="AR57" s="89">
        <f t="array" ref="AR57">SUM((AR$83:AR$478)*($AL$83:$AL$478&lt;11)*($AK$83:$AK$478="M"))</f>
        <v>25</v>
      </c>
      <c r="AS57" s="89">
        <f t="array" ref="AS57">SUM((AS$83:AS$478)*($AL$83:$AL$478&lt;11)*($AK$83:$AK$478="M"))</f>
        <v>28</v>
      </c>
      <c r="AT57" s="89">
        <f t="array" ref="AT57">SUM((AT$83:AT$478)*($AL$83:$AL$478&lt;11)*($AK$83:$AK$478="M"))</f>
        <v>28</v>
      </c>
      <c r="AU57" s="89">
        <f t="array" ref="AU57">SUM((AU$83:AU$478)*($AL$83:$AL$478&lt;11)*($AK$83:$AK$478="M"))</f>
        <v>30</v>
      </c>
      <c r="AV57" s="89">
        <f t="array" ref="AV57">SUM((AV$83:AV$478)*($AL$83:$AL$478&lt;11)*($AK$83:$AK$478="M"))</f>
        <v>33</v>
      </c>
      <c r="AW57" s="89">
        <f t="array" ref="AW57">SUM((AW$83:AW$478)*($AL$83:$AL$478&lt;11)*($AK$83:$AK$478="M"))</f>
        <v>30</v>
      </c>
      <c r="AX57" s="89">
        <f t="array" ref="AX57">SUM((AX$83:AX$478)*($AL$83:$AL$478&lt;11)*($AK$83:$AK$478="M"))</f>
        <v>29</v>
      </c>
      <c r="AY57" s="89">
        <f t="array" ref="AY57">SUM((AY$83:AY$478)*($AL$83:$AL$478&lt;11)*($AK$83:$AK$478="M"))</f>
        <v>29</v>
      </c>
      <c r="AZ57" s="89">
        <f t="array" ref="AZ57">SUM((AZ$83:AZ$478)*($AL$83:$AL$478&lt;11)*($AK$83:$AK$478="M"))</f>
        <v>34</v>
      </c>
      <c r="BA57" s="89">
        <f t="array" ref="BA57">SUM((BA$83:BA$478)*($AL$83:$AL$478&lt;11)*($AK$83:$AK$478="M"))</f>
        <v>35</v>
      </c>
      <c r="BB57" s="89">
        <f t="array" ref="BB57">SUM((BB$83:BB$478)*($AL$83:$AL$478&lt;11)*($AK$83:$AK$478="M"))</f>
        <v>24</v>
      </c>
      <c r="BC57" s="89">
        <f t="array" ref="BC57">SUM((BC$83:BC$478)*($AL$83:$AL$478&lt;11)*($AK$83:$AK$478="M"))</f>
        <v>28</v>
      </c>
      <c r="BD57" s="89">
        <f t="array" ref="BD57">SUM((BD$83:BD$478)*($AL$83:$AL$478&lt;11)*($AK$83:$AK$478="M"))</f>
        <v>32</v>
      </c>
      <c r="BE57" s="89">
        <f t="array" ref="BE57">SUM((BE$83:BE$478)*($AL$83:$AL$478&lt;11)*($AK$83:$AK$478="M"))</f>
        <v>25</v>
      </c>
      <c r="BF57" s="89">
        <f t="array" ref="BF57">SUM((BF$83:BF$478)*($AL$83:$AL$478&lt;11)*($AK$83:$AK$478="M"))</f>
        <v>30</v>
      </c>
      <c r="BG57" s="89">
        <f t="array" ref="BG57">SUM((BG$83:BG$478)*($AL$83:$AL$478&lt;11)*($AK$83:$AK$478="M"))</f>
        <v>29</v>
      </c>
      <c r="BH57" s="89">
        <f t="array" ref="BH57">SUM((BH$83:BH$478)*($AL$83:$AL$478&lt;11)*($AK$83:$AK$478="M"))</f>
        <v>30</v>
      </c>
      <c r="BI57" s="89">
        <f t="array" ref="BI57">SUM((BI$83:BI$478)*($AL$83:$AL$478&lt;11)*($AK$83:$AK$478="M"))</f>
        <v>31</v>
      </c>
      <c r="BJ57" s="89">
        <f t="array" ref="BJ57">SUM((BJ$83:BJ$478)*($AL$83:$AL$478&lt;11)*($AK$83:$AK$478="M"))</f>
        <v>29</v>
      </c>
      <c r="BK57" s="89">
        <f t="array" ref="BK57">SUM((BK$83:BK$478)*($AL$83:$AL$478&lt;11)*($AK$83:$AK$478="M"))</f>
        <v>28</v>
      </c>
      <c r="BL57" s="89">
        <f t="array" ref="BL57">SUM((BL$83:BL$478)*($AL$83:$AL$478&lt;11)*($AK$83:$AK$478="M"))</f>
        <v>29</v>
      </c>
      <c r="BM57" s="89">
        <f t="array" ref="BM57">SUM((BM$83:BM$478)*($AL$83:$AL$478&lt;11)*($AK$83:$AK$478="M"))</f>
        <v>34</v>
      </c>
      <c r="BN57" s="89">
        <f t="array" ref="BN57">SUM((BN$83:BN$478)*($AL$83:$AL$478&lt;11)*($AK$83:$AK$478="M"))</f>
        <v>31</v>
      </c>
      <c r="BO57" s="89">
        <f t="array" ref="BO57">SUM((BO$83:BO$478)*($AL$83:$AL$478&lt;11)*($AK$83:$AK$478="M"))</f>
        <v>5</v>
      </c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78"/>
        <v>10</v>
      </c>
      <c r="J58" s="75">
        <f t="shared" si="78"/>
        <v>20</v>
      </c>
      <c r="K58" s="75">
        <f t="shared" si="78"/>
        <v>20</v>
      </c>
      <c r="L58" s="75">
        <f t="shared" si="78"/>
        <v>10</v>
      </c>
      <c r="M58" s="75">
        <f t="shared" si="78"/>
        <v>22</v>
      </c>
      <c r="N58" s="75">
        <f t="shared" si="78"/>
        <v>20</v>
      </c>
      <c r="O58" s="75">
        <f t="shared" si="78"/>
        <v>20</v>
      </c>
      <c r="P58" s="75">
        <f t="shared" si="78"/>
        <v>20</v>
      </c>
      <c r="Q58" s="75">
        <f t="shared" si="78"/>
        <v>20</v>
      </c>
      <c r="R58" s="75">
        <f t="shared" si="78"/>
        <v>20</v>
      </c>
      <c r="S58" s="75">
        <f t="shared" si="79"/>
        <v>20</v>
      </c>
      <c r="T58" s="75">
        <f t="shared" si="79"/>
        <v>20</v>
      </c>
      <c r="U58" s="75">
        <f t="shared" si="79"/>
        <v>20</v>
      </c>
      <c r="V58" s="75">
        <f t="shared" si="79"/>
        <v>20</v>
      </c>
      <c r="W58" s="75">
        <f t="shared" si="79"/>
        <v>20</v>
      </c>
      <c r="X58" s="75">
        <f t="shared" si="79"/>
        <v>0</v>
      </c>
      <c r="Y58" s="75">
        <f t="shared" si="79"/>
        <v>0</v>
      </c>
      <c r="Z58" s="75">
        <f t="shared" si="79"/>
        <v>0</v>
      </c>
      <c r="AA58" s="75">
        <f t="shared" si="79"/>
        <v>0</v>
      </c>
      <c r="AB58" s="75">
        <f t="shared" si="79"/>
        <v>0</v>
      </c>
      <c r="AC58" s="75">
        <f t="shared" si="80"/>
        <v>0</v>
      </c>
      <c r="AD58" s="75">
        <f t="shared" si="80"/>
        <v>0</v>
      </c>
      <c r="AE58" s="75">
        <f t="shared" si="80"/>
        <v>0</v>
      </c>
      <c r="AF58" s="75">
        <f t="shared" si="80"/>
        <v>0</v>
      </c>
      <c r="AG58" s="75">
        <f t="shared" si="80"/>
        <v>0</v>
      </c>
      <c r="AH58" s="75">
        <f t="shared" si="80"/>
        <v>0</v>
      </c>
      <c r="AI58" s="75">
        <f t="shared" si="80"/>
        <v>0</v>
      </c>
      <c r="AJ58" s="35" t="s">
        <v>123</v>
      </c>
      <c r="AM58" s="89">
        <f t="array" ref="AM58">SUM((AM$83:AM$478&gt;0)*($AL$83:$AL$478&lt;11)*($AK$83:$AK$478="M"))</f>
        <v>10</v>
      </c>
      <c r="AN58" s="89">
        <f t="array" ref="AN58">SUM((AN$83:AN$478&gt;0)*($AL$83:$AL$478&lt;11)*($AK$83:$AK$478="M"))</f>
        <v>10</v>
      </c>
      <c r="AO58" s="89">
        <f t="array" ref="AO58">SUM((AO$83:AO$478&gt;0)*($AL$83:$AL$478&lt;11)*($AK$83:$AK$478="M"))</f>
        <v>10</v>
      </c>
      <c r="AP58" s="89">
        <f t="array" ref="AP58">SUM((AP$83:AP$478&gt;0)*($AL$83:$AL$478&lt;11)*($AK$83:$AK$478="M"))</f>
        <v>10</v>
      </c>
      <c r="AQ58" s="89">
        <f t="array" ref="AQ58">SUM((AQ$83:AQ$478&gt;0)*($AL$83:$AL$478&lt;11)*($AK$83:$AK$478="M"))</f>
        <v>10</v>
      </c>
      <c r="AR58" s="89">
        <f t="array" ref="AR58">SUM((AR$83:AR$478&gt;0)*($AL$83:$AL$478&lt;11)*($AK$83:$AK$478="M"))</f>
        <v>10</v>
      </c>
      <c r="AS58" s="89">
        <f t="array" ref="AS58">SUM((AS$83:AS$478&gt;0)*($AL$83:$AL$478&lt;11)*($AK$83:$AK$478="M"))</f>
        <v>10</v>
      </c>
      <c r="AT58" s="89">
        <f t="array" ref="AT58">SUM((AT$83:AT$478&gt;0)*($AL$83:$AL$478&lt;11)*($AK$83:$AK$478="M"))</f>
        <v>10</v>
      </c>
      <c r="AU58" s="89">
        <f t="array" ref="AU58">SUM((AU$83:AU$478&gt;0)*($AL$83:$AL$478&lt;11)*($AK$83:$AK$478="M"))</f>
        <v>10</v>
      </c>
      <c r="AV58" s="89">
        <f t="array" ref="AV58">SUM((AV$83:AV$478&gt;0)*($AL$83:$AL$478&lt;11)*($AK$83:$AK$478="M"))</f>
        <v>10</v>
      </c>
      <c r="AW58" s="89">
        <f t="array" ref="AW58">SUM((AW$83:AW$478&gt;0)*($AL$83:$AL$478&lt;11)*($AK$83:$AK$478="M"))</f>
        <v>10</v>
      </c>
      <c r="AX58" s="89">
        <f t="array" ref="AX58">SUM((AX$83:AX$478&gt;0)*($AL$83:$AL$478&lt;11)*($AK$83:$AK$478="M"))</f>
        <v>10</v>
      </c>
      <c r="AY58" s="89">
        <f t="array" ref="AY58">SUM((AY$83:AY$478&gt;0)*($AL$83:$AL$478&lt;11)*($AK$83:$AK$478="M"))</f>
        <v>10</v>
      </c>
      <c r="AZ58" s="89">
        <f t="array" ref="AZ58">SUM((AZ$83:AZ$478&gt;0)*($AL$83:$AL$478&lt;11)*($AK$83:$AK$478="M"))</f>
        <v>10</v>
      </c>
      <c r="BA58" s="89">
        <f t="array" ref="BA58">SUM((BA$83:BA$478&gt;0)*($AL$83:$AL$478&lt;11)*($AK$83:$AK$478="M"))</f>
        <v>10</v>
      </c>
      <c r="BB58" s="89">
        <f t="array" ref="BB58">SUM((BB$83:BB$478&gt;0)*($AL$83:$AL$478&lt;11)*($AK$83:$AK$478="M"))</f>
        <v>10</v>
      </c>
      <c r="BC58" s="89">
        <f t="array" ref="BC58">SUM((BC$83:BC$478&gt;0)*($AL$83:$AL$478&lt;11)*($AK$83:$AK$478="M"))</f>
        <v>10</v>
      </c>
      <c r="BD58" s="89">
        <f t="array" ref="BD58">SUM((BD$83:BD$478&gt;0)*($AL$83:$AL$478&lt;11)*($AK$83:$AK$478="M"))</f>
        <v>10</v>
      </c>
      <c r="BE58" s="89">
        <f t="array" ref="BE58">SUM((BE$83:BE$478&gt;0)*($AL$83:$AL$478&lt;11)*($AK$83:$AK$478="M"))</f>
        <v>10</v>
      </c>
      <c r="BF58" s="89">
        <f t="array" ref="BF58">SUM((BF$83:BF$478&gt;0)*($AL$83:$AL$478&lt;11)*($AK$83:$AK$478="M"))</f>
        <v>10</v>
      </c>
      <c r="BG58" s="89">
        <f t="array" ref="BG58">SUM((BG$83:BG$478&gt;0)*($AL$83:$AL$478&lt;11)*($AK$83:$AK$478="M"))</f>
        <v>10</v>
      </c>
      <c r="BH58" s="89">
        <f t="array" ref="BH58">SUM((BH$83:BH$478&gt;0)*($AL$83:$AL$478&lt;11)*($AK$83:$AK$478="M"))</f>
        <v>10</v>
      </c>
      <c r="BI58" s="89">
        <f t="array" ref="BI58">SUM((BI$83:BI$478&gt;0)*($AL$83:$AL$478&lt;11)*($AK$83:$AK$478="M"))</f>
        <v>10</v>
      </c>
      <c r="BJ58" s="89">
        <f t="array" ref="BJ58">SUM((BJ$83:BJ$478&gt;0)*($AL$83:$AL$478&lt;11)*($AK$83:$AK$478="M"))</f>
        <v>10</v>
      </c>
      <c r="BK58" s="89">
        <f t="array" ref="BK58">SUM((BK$83:BK$478&gt;0)*($AL$83:$AL$478&lt;11)*($AK$83:$AK$478="M"))</f>
        <v>10</v>
      </c>
      <c r="BL58" s="89">
        <f t="array" ref="BL58">SUM((BL$83:BL$478&gt;0)*($AL$83:$AL$478&lt;11)*($AK$83:$AK$478="M"))</f>
        <v>10</v>
      </c>
      <c r="BM58" s="89">
        <f t="array" ref="BM58">SUM((BM$83:BM$478&gt;0)*($AL$83:$AL$478&lt;11)*($AK$83:$AK$478="M"))</f>
        <v>10</v>
      </c>
      <c r="BN58" s="89">
        <f t="array" ref="BN58">SUM((BN$83:BN$478&gt;0)*($AL$83:$AL$478&lt;11)*($AK$83:$AK$478="M"))</f>
        <v>10</v>
      </c>
      <c r="BO58" s="89">
        <f t="array" ref="BO58">SUM((BO$83:BO$478&gt;0)*($AL$83:$AL$478&lt;11)*($AK$83:$AK$478="M"))</f>
        <v>2</v>
      </c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81">I57/I58</f>
        <v>3.1</v>
      </c>
      <c r="J59" s="75">
        <f t="shared" si="81"/>
        <v>2.5499999999999998</v>
      </c>
      <c r="K59" s="75">
        <f t="shared" si="81"/>
        <v>2.95</v>
      </c>
      <c r="L59" s="75">
        <f t="shared" si="81"/>
        <v>3.5</v>
      </c>
      <c r="M59" s="75">
        <f t="shared" si="81"/>
        <v>3.0454545454545454</v>
      </c>
      <c r="N59" s="75">
        <f t="shared" si="81"/>
        <v>2.5</v>
      </c>
      <c r="O59" s="75">
        <f t="shared" si="81"/>
        <v>2.9</v>
      </c>
      <c r="P59" s="75">
        <f t="shared" si="81"/>
        <v>2.85</v>
      </c>
      <c r="Q59" s="75">
        <f t="shared" si="81"/>
        <v>3</v>
      </c>
      <c r="R59" s="75">
        <f t="shared" si="81"/>
        <v>3.2</v>
      </c>
      <c r="S59" s="75">
        <f t="shared" si="81"/>
        <v>2.95</v>
      </c>
      <c r="T59" s="75">
        <f t="shared" si="81"/>
        <v>2.85</v>
      </c>
      <c r="U59" s="75">
        <f t="shared" si="81"/>
        <v>2.9</v>
      </c>
      <c r="V59" s="75">
        <f t="shared" si="81"/>
        <v>3.4</v>
      </c>
      <c r="W59" s="75">
        <f t="shared" si="81"/>
        <v>3.3</v>
      </c>
      <c r="X59" s="75" t="e">
        <f t="shared" si="81"/>
        <v>#DIV/0!</v>
      </c>
      <c r="Y59" s="75" t="e">
        <f t="shared" si="81"/>
        <v>#DIV/0!</v>
      </c>
      <c r="Z59" s="75" t="e">
        <f t="shared" si="81"/>
        <v>#DIV/0!</v>
      </c>
      <c r="AA59" s="75" t="e">
        <f t="shared" si="81"/>
        <v>#DIV/0!</v>
      </c>
      <c r="AB59" s="75" t="e">
        <f t="shared" si="81"/>
        <v>#DIV/0!</v>
      </c>
      <c r="AC59" s="75" t="e">
        <f t="shared" si="81"/>
        <v>#DIV/0!</v>
      </c>
      <c r="AD59" s="75" t="e">
        <f t="shared" si="81"/>
        <v>#DIV/0!</v>
      </c>
      <c r="AE59" s="75" t="e">
        <f t="shared" si="81"/>
        <v>#DIV/0!</v>
      </c>
      <c r="AF59" s="75" t="e">
        <f t="shared" si="81"/>
        <v>#DIV/0!</v>
      </c>
      <c r="AG59" s="75" t="e">
        <f t="shared" si="81"/>
        <v>#DIV/0!</v>
      </c>
      <c r="AH59" s="75" t="e">
        <f t="shared" si="81"/>
        <v>#DIV/0!</v>
      </c>
      <c r="AI59" s="75" t="e">
        <f t="shared" si="81"/>
        <v>#DIV/0!</v>
      </c>
      <c r="AJ59" s="35" t="s">
        <v>124</v>
      </c>
      <c r="AM59" s="89">
        <f>IF(AM58=0,0,AM57/AM58)</f>
        <v>3.1</v>
      </c>
      <c r="AN59" s="89">
        <f t="shared" ref="AN59:BJ59" si="82">IF(AN58=0,0,AN57/AN58)</f>
        <v>2.7</v>
      </c>
      <c r="AO59" s="89">
        <f t="shared" si="82"/>
        <v>3.1</v>
      </c>
      <c r="AP59" s="89">
        <f t="shared" si="82"/>
        <v>3.5</v>
      </c>
      <c r="AQ59" s="89">
        <f t="shared" si="82"/>
        <v>3</v>
      </c>
      <c r="AR59" s="89">
        <f t="shared" si="82"/>
        <v>2.5</v>
      </c>
      <c r="AS59" s="89">
        <f t="shared" si="82"/>
        <v>2.8</v>
      </c>
      <c r="AT59" s="89">
        <f t="shared" si="82"/>
        <v>2.8</v>
      </c>
      <c r="AU59" s="89">
        <f t="shared" si="82"/>
        <v>3</v>
      </c>
      <c r="AV59" s="89">
        <f t="shared" si="82"/>
        <v>3.3</v>
      </c>
      <c r="AW59" s="89">
        <f t="shared" si="82"/>
        <v>3</v>
      </c>
      <c r="AX59" s="89">
        <f t="shared" si="82"/>
        <v>2.9</v>
      </c>
      <c r="AY59" s="89">
        <f t="shared" si="82"/>
        <v>2.9</v>
      </c>
      <c r="AZ59" s="89">
        <f t="shared" si="82"/>
        <v>3.4</v>
      </c>
      <c r="BA59" s="89">
        <f t="shared" si="82"/>
        <v>3.5</v>
      </c>
      <c r="BB59" s="89">
        <f t="shared" si="82"/>
        <v>2.4</v>
      </c>
      <c r="BC59" s="89">
        <f t="shared" si="82"/>
        <v>2.8</v>
      </c>
      <c r="BD59" s="89">
        <f t="shared" si="82"/>
        <v>3.2</v>
      </c>
      <c r="BE59" s="89">
        <f t="shared" si="82"/>
        <v>2.5</v>
      </c>
      <c r="BF59" s="89">
        <f t="shared" si="82"/>
        <v>3</v>
      </c>
      <c r="BG59" s="89">
        <f t="shared" si="82"/>
        <v>2.9</v>
      </c>
      <c r="BH59" s="89">
        <f t="shared" si="82"/>
        <v>3</v>
      </c>
      <c r="BI59" s="89">
        <f t="shared" si="82"/>
        <v>3.1</v>
      </c>
      <c r="BJ59" s="89">
        <f t="shared" si="82"/>
        <v>2.9</v>
      </c>
      <c r="BK59" s="89">
        <f t="shared" ref="BK59:BO59" si="83">IF(BK58=0,0,BK57/BK58)</f>
        <v>2.8</v>
      </c>
      <c r="BL59" s="89">
        <f t="shared" si="83"/>
        <v>2.9</v>
      </c>
      <c r="BM59" s="89">
        <f t="shared" si="83"/>
        <v>3.4</v>
      </c>
      <c r="BN59" s="89">
        <f t="shared" si="83"/>
        <v>3.1</v>
      </c>
      <c r="BO59" s="89">
        <f t="shared" si="83"/>
        <v>2.5</v>
      </c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84">SUMIF($AM$82:$IV$82,I$82,$AM60:$IV60)</f>
        <v>72</v>
      </c>
      <c r="J60" s="75">
        <f t="shared" si="84"/>
        <v>111</v>
      </c>
      <c r="K60" s="75">
        <f t="shared" si="84"/>
        <v>137</v>
      </c>
      <c r="L60" s="75">
        <f t="shared" si="84"/>
        <v>74</v>
      </c>
      <c r="M60" s="75">
        <f t="shared" si="84"/>
        <v>135</v>
      </c>
      <c r="N60" s="75">
        <f t="shared" si="84"/>
        <v>114</v>
      </c>
      <c r="O60" s="75">
        <f t="shared" si="84"/>
        <v>124</v>
      </c>
      <c r="P60" s="75">
        <f t="shared" si="84"/>
        <v>130</v>
      </c>
      <c r="Q60" s="75">
        <f t="shared" si="84"/>
        <v>131</v>
      </c>
      <c r="R60" s="75">
        <f t="shared" si="84"/>
        <v>144</v>
      </c>
      <c r="S60" s="75">
        <f t="shared" ref="S60:AB61" si="85">SUMIF($AM$82:$IV$82,S$82,$AM60:$IV60)</f>
        <v>130</v>
      </c>
      <c r="T60" s="75">
        <f t="shared" si="85"/>
        <v>124</v>
      </c>
      <c r="U60" s="75">
        <f t="shared" si="85"/>
        <v>136</v>
      </c>
      <c r="V60" s="75">
        <f t="shared" si="85"/>
        <v>144</v>
      </c>
      <c r="W60" s="75">
        <f t="shared" si="85"/>
        <v>139</v>
      </c>
      <c r="X60" s="75">
        <f t="shared" si="85"/>
        <v>0</v>
      </c>
      <c r="Y60" s="75">
        <f t="shared" si="85"/>
        <v>0</v>
      </c>
      <c r="Z60" s="75">
        <f t="shared" si="85"/>
        <v>0</v>
      </c>
      <c r="AA60" s="75">
        <f t="shared" si="85"/>
        <v>0</v>
      </c>
      <c r="AB60" s="75">
        <f t="shared" si="85"/>
        <v>0</v>
      </c>
      <c r="AC60" s="75">
        <f t="shared" ref="AC60:AI61" si="86">SUMIF($AM$82:$IV$82,AC$82,$AM60:$IV60)</f>
        <v>0</v>
      </c>
      <c r="AD60" s="75">
        <f t="shared" si="86"/>
        <v>0</v>
      </c>
      <c r="AE60" s="75">
        <f t="shared" si="86"/>
        <v>0</v>
      </c>
      <c r="AF60" s="75">
        <f t="shared" si="86"/>
        <v>0</v>
      </c>
      <c r="AG60" s="75">
        <f t="shared" si="86"/>
        <v>0</v>
      </c>
      <c r="AH60" s="75">
        <f t="shared" si="86"/>
        <v>0</v>
      </c>
      <c r="AI60" s="75">
        <f t="shared" si="86"/>
        <v>0</v>
      </c>
      <c r="AJ60" s="35" t="s">
        <v>125</v>
      </c>
      <c r="AM60" s="89">
        <f t="array" ref="AM60">SUM((AM$83:AM$478)*($AL$83:$AL$478&lt;21)*($AK$83:$AK$478="M"))</f>
        <v>72</v>
      </c>
      <c r="AN60" s="89">
        <f t="array" ref="AN60">SUM((AN$83:AN$478)*($AL$83:$AL$478&lt;21)*($AK$83:$AK$478="M"))</f>
        <v>57</v>
      </c>
      <c r="AO60" s="89">
        <f t="array" ref="AO60">SUM((AO$83:AO$478)*($AL$83:$AL$478&lt;21)*($AK$83:$AK$478="M"))</f>
        <v>67</v>
      </c>
      <c r="AP60" s="89">
        <f t="array" ref="AP60">SUM((AP$83:AP$478)*($AL$83:$AL$478&lt;21)*($AK$83:$AK$478="M"))</f>
        <v>74</v>
      </c>
      <c r="AQ60" s="89">
        <f t="array" ref="AQ60">SUM((AQ$83:AQ$478)*($AL$83:$AL$478&lt;21)*($AK$83:$AK$478="M"))</f>
        <v>64</v>
      </c>
      <c r="AR60" s="89">
        <f t="array" ref="AR60">SUM((AR$83:AR$478)*($AL$83:$AL$478&lt;21)*($AK$83:$AK$478="M"))</f>
        <v>57</v>
      </c>
      <c r="AS60" s="89">
        <f t="array" ref="AS60">SUM((AS$83:AS$478)*($AL$83:$AL$478&lt;21)*($AK$83:$AK$478="M"))</f>
        <v>65</v>
      </c>
      <c r="AT60" s="89">
        <f t="array" ref="AT60">SUM((AT$83:AT$478)*($AL$83:$AL$478&lt;21)*($AK$83:$AK$478="M"))</f>
        <v>63</v>
      </c>
      <c r="AU60" s="89">
        <f t="array" ref="AU60">SUM((AU$83:AU$478)*($AL$83:$AL$478&lt;21)*($AK$83:$AK$478="M"))</f>
        <v>66</v>
      </c>
      <c r="AV60" s="89">
        <f t="array" ref="AV60">SUM((AV$83:AV$478)*($AL$83:$AL$478&lt;21)*($AK$83:$AK$478="M"))</f>
        <v>74</v>
      </c>
      <c r="AW60" s="89">
        <f t="array" ref="AW60">SUM((AW$83:AW$478)*($AL$83:$AL$478&lt;21)*($AK$83:$AK$478="M"))</f>
        <v>66</v>
      </c>
      <c r="AX60" s="89">
        <f t="array" ref="AX60">SUM((AX$83:AX$478)*($AL$83:$AL$478&lt;21)*($AK$83:$AK$478="M"))</f>
        <v>61</v>
      </c>
      <c r="AY60" s="89">
        <f t="array" ref="AY60">SUM((AY$83:AY$478)*($AL$83:$AL$478&lt;21)*($AK$83:$AK$478="M"))</f>
        <v>69</v>
      </c>
      <c r="AZ60" s="89">
        <f t="array" ref="AZ60">SUM((AZ$83:AZ$478)*($AL$83:$AL$478&lt;21)*($AK$83:$AK$478="M"))</f>
        <v>69</v>
      </c>
      <c r="BA60" s="89">
        <f t="array" ref="BA60">SUM((BA$83:BA$478)*($AL$83:$AL$478&lt;21)*($AK$83:$AK$478="M"))</f>
        <v>71</v>
      </c>
      <c r="BB60" s="89">
        <f t="array" ref="BB60">SUM((BB$83:BB$478)*($AL$83:$AL$478&lt;21)*($AK$83:$AK$478="M"))</f>
        <v>54</v>
      </c>
      <c r="BC60" s="89">
        <f t="array" ref="BC60">SUM((BC$83:BC$478)*($AL$83:$AL$478&lt;21)*($AK$83:$AK$478="M"))</f>
        <v>70</v>
      </c>
      <c r="BD60" s="89">
        <f t="array" ref="BD60">SUM((BD$83:BD$478)*($AL$83:$AL$478&lt;21)*($AK$83:$AK$478="M"))</f>
        <v>66</v>
      </c>
      <c r="BE60" s="89">
        <f t="array" ref="BE60">SUM((BE$83:BE$478)*($AL$83:$AL$478&lt;21)*($AK$83:$AK$478="M"))</f>
        <v>57</v>
      </c>
      <c r="BF60" s="89">
        <f t="array" ref="BF60">SUM((BF$83:BF$478)*($AL$83:$AL$478&lt;21)*($AK$83:$AK$478="M"))</f>
        <v>59</v>
      </c>
      <c r="BG60" s="89">
        <f t="array" ref="BG60">SUM((BG$83:BG$478)*($AL$83:$AL$478&lt;21)*($AK$83:$AK$478="M"))</f>
        <v>67</v>
      </c>
      <c r="BH60" s="89">
        <f t="array" ref="BH60">SUM((BH$83:BH$478)*($AL$83:$AL$478&lt;21)*($AK$83:$AK$478="M"))</f>
        <v>65</v>
      </c>
      <c r="BI60" s="89">
        <f t="array" ref="BI60">SUM((BI$83:BI$478)*($AL$83:$AL$478&lt;21)*($AK$83:$AK$478="M"))</f>
        <v>70</v>
      </c>
      <c r="BJ60" s="89">
        <f t="array" ref="BJ60">SUM((BJ$83:BJ$478)*($AL$83:$AL$478&lt;21)*($AK$83:$AK$478="M"))</f>
        <v>64</v>
      </c>
      <c r="BK60" s="89">
        <f t="array" ref="BK60">SUM((BK$83:BK$478)*($AL$83:$AL$478&lt;21)*($AK$83:$AK$478="M"))</f>
        <v>63</v>
      </c>
      <c r="BL60" s="89">
        <f t="array" ref="BL60">SUM((BL$83:BL$478)*($AL$83:$AL$478&lt;21)*($AK$83:$AK$478="M"))</f>
        <v>67</v>
      </c>
      <c r="BM60" s="89">
        <f t="array" ref="BM60">SUM((BM$83:BM$478)*($AL$83:$AL$478&lt;21)*($AK$83:$AK$478="M"))</f>
        <v>75</v>
      </c>
      <c r="BN60" s="89">
        <f t="array" ref="BN60">SUM((BN$83:BN$478)*($AL$83:$AL$478&lt;21)*($AK$83:$AK$478="M"))</f>
        <v>68</v>
      </c>
      <c r="BO60" s="89">
        <f t="array" ref="BO60">SUM((BO$83:BO$478)*($AL$83:$AL$478&lt;21)*($AK$83:$AK$478="M"))</f>
        <v>5</v>
      </c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84"/>
        <v>21</v>
      </c>
      <c r="J61" s="75">
        <f t="shared" si="84"/>
        <v>42</v>
      </c>
      <c r="K61" s="75">
        <f t="shared" si="84"/>
        <v>42</v>
      </c>
      <c r="L61" s="75">
        <f t="shared" si="84"/>
        <v>21</v>
      </c>
      <c r="M61" s="75">
        <f t="shared" si="84"/>
        <v>44</v>
      </c>
      <c r="N61" s="75">
        <f t="shared" si="84"/>
        <v>42</v>
      </c>
      <c r="O61" s="75">
        <f t="shared" si="84"/>
        <v>42</v>
      </c>
      <c r="P61" s="75">
        <f t="shared" si="84"/>
        <v>42</v>
      </c>
      <c r="Q61" s="75">
        <f t="shared" si="84"/>
        <v>42</v>
      </c>
      <c r="R61" s="75">
        <f t="shared" si="84"/>
        <v>42</v>
      </c>
      <c r="S61" s="75">
        <f t="shared" si="85"/>
        <v>42</v>
      </c>
      <c r="T61" s="75">
        <f t="shared" si="85"/>
        <v>42</v>
      </c>
      <c r="U61" s="75">
        <f t="shared" si="85"/>
        <v>42</v>
      </c>
      <c r="V61" s="75">
        <f t="shared" si="85"/>
        <v>42</v>
      </c>
      <c r="W61" s="75">
        <f t="shared" si="85"/>
        <v>42</v>
      </c>
      <c r="X61" s="75">
        <f t="shared" si="85"/>
        <v>0</v>
      </c>
      <c r="Y61" s="75">
        <f t="shared" si="85"/>
        <v>0</v>
      </c>
      <c r="Z61" s="75">
        <f t="shared" si="85"/>
        <v>0</v>
      </c>
      <c r="AA61" s="75">
        <f t="shared" si="85"/>
        <v>0</v>
      </c>
      <c r="AB61" s="75">
        <f t="shared" si="85"/>
        <v>0</v>
      </c>
      <c r="AC61" s="75">
        <f t="shared" si="86"/>
        <v>0</v>
      </c>
      <c r="AD61" s="75">
        <f t="shared" si="86"/>
        <v>0</v>
      </c>
      <c r="AE61" s="75">
        <f t="shared" si="86"/>
        <v>0</v>
      </c>
      <c r="AF61" s="75">
        <f t="shared" si="86"/>
        <v>0</v>
      </c>
      <c r="AG61" s="75">
        <f t="shared" si="86"/>
        <v>0</v>
      </c>
      <c r="AH61" s="75">
        <f t="shared" si="86"/>
        <v>0</v>
      </c>
      <c r="AI61" s="75">
        <f t="shared" si="86"/>
        <v>0</v>
      </c>
      <c r="AJ61" s="35" t="s">
        <v>126</v>
      </c>
      <c r="AM61" s="89">
        <f t="array" ref="AM61">SUM((AM$83:AM$478&gt;0)*($AL$83:$AL$478&lt;21)*($AK$83:$AK$478="M"))</f>
        <v>21</v>
      </c>
      <c r="AN61" s="89">
        <f t="array" ref="AN61">SUM((AN$83:AN$478&gt;0)*($AL$83:$AL$478&lt;21)*($AK$83:$AK$478="M"))</f>
        <v>21</v>
      </c>
      <c r="AO61" s="89">
        <f t="array" ref="AO61">SUM((AO$83:AO$478&gt;0)*($AL$83:$AL$478&lt;21)*($AK$83:$AK$478="M"))</f>
        <v>21</v>
      </c>
      <c r="AP61" s="89">
        <f t="array" ref="AP61">SUM((AP$83:AP$478&gt;0)*($AL$83:$AL$478&lt;21)*($AK$83:$AK$478="M"))</f>
        <v>21</v>
      </c>
      <c r="AQ61" s="89">
        <f t="array" ref="AQ61">SUM((AQ$83:AQ$478&gt;0)*($AL$83:$AL$478&lt;21)*($AK$83:$AK$478="M"))</f>
        <v>21</v>
      </c>
      <c r="AR61" s="89">
        <f t="array" ref="AR61">SUM((AR$83:AR$478&gt;0)*($AL$83:$AL$478&lt;21)*($AK$83:$AK$478="M"))</f>
        <v>21</v>
      </c>
      <c r="AS61" s="89">
        <f t="array" ref="AS61">SUM((AS$83:AS$478&gt;0)*($AL$83:$AL$478&lt;21)*($AK$83:$AK$478="M"))</f>
        <v>21</v>
      </c>
      <c r="AT61" s="89">
        <f t="array" ref="AT61">SUM((AT$83:AT$478&gt;0)*($AL$83:$AL$478&lt;21)*($AK$83:$AK$478="M"))</f>
        <v>21</v>
      </c>
      <c r="AU61" s="89">
        <f t="array" ref="AU61">SUM((AU$83:AU$478&gt;0)*($AL$83:$AL$478&lt;21)*($AK$83:$AK$478="M"))</f>
        <v>21</v>
      </c>
      <c r="AV61" s="89">
        <f t="array" ref="AV61">SUM((AV$83:AV$478&gt;0)*($AL$83:$AL$478&lt;21)*($AK$83:$AK$478="M"))</f>
        <v>21</v>
      </c>
      <c r="AW61" s="89">
        <f t="array" ref="AW61">SUM((AW$83:AW$478&gt;0)*($AL$83:$AL$478&lt;21)*($AK$83:$AK$478="M"))</f>
        <v>21</v>
      </c>
      <c r="AX61" s="89">
        <f t="array" ref="AX61">SUM((AX$83:AX$478&gt;0)*($AL$83:$AL$478&lt;21)*($AK$83:$AK$478="M"))</f>
        <v>21</v>
      </c>
      <c r="AY61" s="89">
        <f t="array" ref="AY61">SUM((AY$83:AY$478&gt;0)*($AL$83:$AL$478&lt;21)*($AK$83:$AK$478="M"))</f>
        <v>21</v>
      </c>
      <c r="AZ61" s="89">
        <f t="array" ref="AZ61">SUM((AZ$83:AZ$478&gt;0)*($AL$83:$AL$478&lt;21)*($AK$83:$AK$478="M"))</f>
        <v>21</v>
      </c>
      <c r="BA61" s="89">
        <f t="array" ref="BA61">SUM((BA$83:BA$478&gt;0)*($AL$83:$AL$478&lt;21)*($AK$83:$AK$478="M"))</f>
        <v>21</v>
      </c>
      <c r="BB61" s="89">
        <f t="array" ref="BB61">SUM((BB$83:BB$478&gt;0)*($AL$83:$AL$478&lt;21)*($AK$83:$AK$478="M"))</f>
        <v>21</v>
      </c>
      <c r="BC61" s="89">
        <f t="array" ref="BC61">SUM((BC$83:BC$478&gt;0)*($AL$83:$AL$478&lt;21)*($AK$83:$AK$478="M"))</f>
        <v>21</v>
      </c>
      <c r="BD61" s="89">
        <f t="array" ref="BD61">SUM((BD$83:BD$478&gt;0)*($AL$83:$AL$478&lt;21)*($AK$83:$AK$478="M"))</f>
        <v>21</v>
      </c>
      <c r="BE61" s="89">
        <f t="array" ref="BE61">SUM((BE$83:BE$478&gt;0)*($AL$83:$AL$478&lt;21)*($AK$83:$AK$478="M"))</f>
        <v>21</v>
      </c>
      <c r="BF61" s="89">
        <f t="array" ref="BF61">SUM((BF$83:BF$478&gt;0)*($AL$83:$AL$478&lt;21)*($AK$83:$AK$478="M"))</f>
        <v>21</v>
      </c>
      <c r="BG61" s="89">
        <f t="array" ref="BG61">SUM((BG$83:BG$478&gt;0)*($AL$83:$AL$478&lt;21)*($AK$83:$AK$478="M"))</f>
        <v>21</v>
      </c>
      <c r="BH61" s="89">
        <f t="array" ref="BH61">SUM((BH$83:BH$478&gt;0)*($AL$83:$AL$478&lt;21)*($AK$83:$AK$478="M"))</f>
        <v>21</v>
      </c>
      <c r="BI61" s="89">
        <f t="array" ref="BI61">SUM((BI$83:BI$478&gt;0)*($AL$83:$AL$478&lt;21)*($AK$83:$AK$478="M"))</f>
        <v>21</v>
      </c>
      <c r="BJ61" s="89">
        <f t="array" ref="BJ61">SUM((BJ$83:BJ$478&gt;0)*($AL$83:$AL$478&lt;21)*($AK$83:$AK$478="M"))</f>
        <v>21</v>
      </c>
      <c r="BK61" s="89">
        <f t="array" ref="BK61">SUM((BK$83:BK$478&gt;0)*($AL$83:$AL$478&lt;21)*($AK$83:$AK$478="M"))</f>
        <v>21</v>
      </c>
      <c r="BL61" s="89">
        <f t="array" ref="BL61">SUM((BL$83:BL$478&gt;0)*($AL$83:$AL$478&lt;21)*($AK$83:$AK$478="M"))</f>
        <v>21</v>
      </c>
      <c r="BM61" s="89">
        <f t="array" ref="BM61">SUM((BM$83:BM$478&gt;0)*($AL$83:$AL$478&lt;21)*($AK$83:$AK$478="M"))</f>
        <v>21</v>
      </c>
      <c r="BN61" s="89">
        <f t="array" ref="BN61">SUM((BN$83:BN$478&gt;0)*($AL$83:$AL$478&lt;21)*($AK$83:$AK$478="M"))</f>
        <v>21</v>
      </c>
      <c r="BO61" s="89">
        <f t="array" ref="BO61">SUM((BO$83:BO$478&gt;0)*($AL$83:$AL$478&lt;21)*($AK$83:$AK$478="M"))</f>
        <v>2</v>
      </c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87">I60/I61</f>
        <v>3.4285714285714284</v>
      </c>
      <c r="J62" s="75">
        <f t="shared" si="87"/>
        <v>2.6428571428571428</v>
      </c>
      <c r="K62" s="75">
        <f t="shared" si="87"/>
        <v>3.2619047619047619</v>
      </c>
      <c r="L62" s="75">
        <f t="shared" si="87"/>
        <v>3.5238095238095237</v>
      </c>
      <c r="M62" s="75">
        <f t="shared" si="87"/>
        <v>3.0681818181818183</v>
      </c>
      <c r="N62" s="75">
        <f t="shared" si="87"/>
        <v>2.7142857142857144</v>
      </c>
      <c r="O62" s="75">
        <f t="shared" si="87"/>
        <v>2.9523809523809526</v>
      </c>
      <c r="P62" s="75">
        <f t="shared" si="87"/>
        <v>3.0952380952380953</v>
      </c>
      <c r="Q62" s="75">
        <f t="shared" si="87"/>
        <v>3.1190476190476191</v>
      </c>
      <c r="R62" s="75">
        <f t="shared" si="87"/>
        <v>3.4285714285714284</v>
      </c>
      <c r="S62" s="75">
        <f t="shared" si="87"/>
        <v>3.0952380952380953</v>
      </c>
      <c r="T62" s="75">
        <f t="shared" si="87"/>
        <v>2.9523809523809526</v>
      </c>
      <c r="U62" s="75">
        <f t="shared" si="87"/>
        <v>3.2380952380952381</v>
      </c>
      <c r="V62" s="75">
        <f t="shared" si="87"/>
        <v>3.4285714285714284</v>
      </c>
      <c r="W62" s="75">
        <f t="shared" si="87"/>
        <v>3.3095238095238093</v>
      </c>
      <c r="X62" s="75" t="e">
        <f t="shared" si="87"/>
        <v>#DIV/0!</v>
      </c>
      <c r="Y62" s="75" t="e">
        <f t="shared" si="87"/>
        <v>#DIV/0!</v>
      </c>
      <c r="Z62" s="75" t="e">
        <f t="shared" si="87"/>
        <v>#DIV/0!</v>
      </c>
      <c r="AA62" s="75" t="e">
        <f t="shared" si="87"/>
        <v>#DIV/0!</v>
      </c>
      <c r="AB62" s="75" t="e">
        <f t="shared" si="87"/>
        <v>#DIV/0!</v>
      </c>
      <c r="AC62" s="75" t="e">
        <f t="shared" si="87"/>
        <v>#DIV/0!</v>
      </c>
      <c r="AD62" s="75" t="e">
        <f t="shared" si="87"/>
        <v>#DIV/0!</v>
      </c>
      <c r="AE62" s="75" t="e">
        <f t="shared" si="87"/>
        <v>#DIV/0!</v>
      </c>
      <c r="AF62" s="75" t="e">
        <f t="shared" si="87"/>
        <v>#DIV/0!</v>
      </c>
      <c r="AG62" s="75" t="e">
        <f t="shared" si="87"/>
        <v>#DIV/0!</v>
      </c>
      <c r="AH62" s="75" t="e">
        <f t="shared" si="87"/>
        <v>#DIV/0!</v>
      </c>
      <c r="AI62" s="75" t="e">
        <f t="shared" si="87"/>
        <v>#DIV/0!</v>
      </c>
      <c r="AJ62" s="35" t="s">
        <v>127</v>
      </c>
      <c r="AM62" s="89">
        <f>IF(AM61=0,0,AM60/AM61)</f>
        <v>3.4285714285714284</v>
      </c>
      <c r="AN62" s="89">
        <f t="shared" ref="AN62:BJ62" si="88">IF(AN61=0,0,AN60/AN61)</f>
        <v>2.7142857142857144</v>
      </c>
      <c r="AO62" s="89">
        <f t="shared" si="88"/>
        <v>3.1904761904761907</v>
      </c>
      <c r="AP62" s="89">
        <f t="shared" si="88"/>
        <v>3.5238095238095237</v>
      </c>
      <c r="AQ62" s="89">
        <f t="shared" si="88"/>
        <v>3.0476190476190474</v>
      </c>
      <c r="AR62" s="89">
        <f t="shared" si="88"/>
        <v>2.7142857142857144</v>
      </c>
      <c r="AS62" s="89">
        <f t="shared" si="88"/>
        <v>3.0952380952380953</v>
      </c>
      <c r="AT62" s="89">
        <f t="shared" si="88"/>
        <v>3</v>
      </c>
      <c r="AU62" s="89">
        <f t="shared" si="88"/>
        <v>3.1428571428571428</v>
      </c>
      <c r="AV62" s="89">
        <f t="shared" si="88"/>
        <v>3.5238095238095237</v>
      </c>
      <c r="AW62" s="89">
        <f t="shared" si="88"/>
        <v>3.1428571428571428</v>
      </c>
      <c r="AX62" s="89">
        <f t="shared" si="88"/>
        <v>2.9047619047619047</v>
      </c>
      <c r="AY62" s="89">
        <f t="shared" si="88"/>
        <v>3.2857142857142856</v>
      </c>
      <c r="AZ62" s="89">
        <f t="shared" si="88"/>
        <v>3.2857142857142856</v>
      </c>
      <c r="BA62" s="89">
        <f t="shared" si="88"/>
        <v>3.3809523809523809</v>
      </c>
      <c r="BB62" s="89">
        <f t="shared" si="88"/>
        <v>2.5714285714285716</v>
      </c>
      <c r="BC62" s="89">
        <f t="shared" si="88"/>
        <v>3.3333333333333335</v>
      </c>
      <c r="BD62" s="89">
        <f t="shared" si="88"/>
        <v>3.1428571428571428</v>
      </c>
      <c r="BE62" s="89">
        <f t="shared" si="88"/>
        <v>2.7142857142857144</v>
      </c>
      <c r="BF62" s="89">
        <f t="shared" si="88"/>
        <v>2.8095238095238093</v>
      </c>
      <c r="BG62" s="89">
        <f t="shared" si="88"/>
        <v>3.1904761904761907</v>
      </c>
      <c r="BH62" s="89">
        <f t="shared" si="88"/>
        <v>3.0952380952380953</v>
      </c>
      <c r="BI62" s="89">
        <f t="shared" si="88"/>
        <v>3.3333333333333335</v>
      </c>
      <c r="BJ62" s="89">
        <f t="shared" si="88"/>
        <v>3.0476190476190474</v>
      </c>
      <c r="BK62" s="89">
        <f t="shared" ref="BK62:BO62" si="89">IF(BK61=0,0,BK60/BK61)</f>
        <v>3</v>
      </c>
      <c r="BL62" s="89">
        <f t="shared" si="89"/>
        <v>3.1904761904761907</v>
      </c>
      <c r="BM62" s="89">
        <f t="shared" si="89"/>
        <v>3.5714285714285716</v>
      </c>
      <c r="BN62" s="89">
        <f t="shared" si="89"/>
        <v>3.2380952380952381</v>
      </c>
      <c r="BO62" s="89">
        <f t="shared" si="89"/>
        <v>2.5</v>
      </c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90">SUMIF($AM$82:$IV$82,I$82,$AM63:$IV63)</f>
        <v>105</v>
      </c>
      <c r="J63" s="75">
        <f t="shared" si="90"/>
        <v>168</v>
      </c>
      <c r="K63" s="75">
        <f t="shared" si="90"/>
        <v>206</v>
      </c>
      <c r="L63" s="75">
        <f t="shared" si="90"/>
        <v>110</v>
      </c>
      <c r="M63" s="75">
        <f t="shared" si="90"/>
        <v>196</v>
      </c>
      <c r="N63" s="75">
        <f t="shared" si="90"/>
        <v>165</v>
      </c>
      <c r="O63" s="75">
        <f t="shared" si="90"/>
        <v>181</v>
      </c>
      <c r="P63" s="75">
        <f t="shared" si="90"/>
        <v>194</v>
      </c>
      <c r="Q63" s="75">
        <f t="shared" si="90"/>
        <v>197</v>
      </c>
      <c r="R63" s="75">
        <f t="shared" si="90"/>
        <v>211</v>
      </c>
      <c r="S63" s="75">
        <f t="shared" ref="S63:AB64" si="91">SUMIF($AM$82:$IV$82,S$82,$AM63:$IV63)</f>
        <v>194</v>
      </c>
      <c r="T63" s="75">
        <f t="shared" si="91"/>
        <v>181</v>
      </c>
      <c r="U63" s="75">
        <f t="shared" si="91"/>
        <v>204</v>
      </c>
      <c r="V63" s="75">
        <f t="shared" si="91"/>
        <v>215</v>
      </c>
      <c r="W63" s="75">
        <f t="shared" si="91"/>
        <v>206</v>
      </c>
      <c r="X63" s="75">
        <f t="shared" si="91"/>
        <v>0</v>
      </c>
      <c r="Y63" s="75">
        <f t="shared" si="91"/>
        <v>0</v>
      </c>
      <c r="Z63" s="75">
        <f t="shared" si="91"/>
        <v>0</v>
      </c>
      <c r="AA63" s="75">
        <f t="shared" si="91"/>
        <v>0</v>
      </c>
      <c r="AB63" s="75">
        <f t="shared" si="91"/>
        <v>0</v>
      </c>
      <c r="AC63" s="75">
        <f t="shared" ref="AC63:AI64" si="92">SUMIF($AM$82:$IV$82,AC$82,$AM63:$IV63)</f>
        <v>0</v>
      </c>
      <c r="AD63" s="75">
        <f t="shared" si="92"/>
        <v>0</v>
      </c>
      <c r="AE63" s="75">
        <f t="shared" si="92"/>
        <v>0</v>
      </c>
      <c r="AF63" s="75">
        <f t="shared" si="92"/>
        <v>0</v>
      </c>
      <c r="AG63" s="75">
        <f t="shared" si="92"/>
        <v>0</v>
      </c>
      <c r="AH63" s="75">
        <f t="shared" si="92"/>
        <v>0</v>
      </c>
      <c r="AI63" s="75">
        <f t="shared" si="92"/>
        <v>0</v>
      </c>
      <c r="AJ63" s="35" t="s">
        <v>128</v>
      </c>
      <c r="AM63" s="89">
        <f t="array" ref="AM63">SUM((AM$83:AM$478)*($AL$83:$AL$478&lt;31)*($AK$83:$AK$478="M"))</f>
        <v>105</v>
      </c>
      <c r="AN63" s="89">
        <f t="array" ref="AN63">SUM((AN$83:AN$478)*($AL$83:$AL$478&lt;31)*($AK$83:$AK$478="M"))</f>
        <v>84</v>
      </c>
      <c r="AO63" s="89">
        <f t="array" ref="AO63">SUM((AO$83:AO$478)*($AL$83:$AL$478&lt;31)*($AK$83:$AK$478="M"))</f>
        <v>101</v>
      </c>
      <c r="AP63" s="89">
        <f t="array" ref="AP63">SUM((AP$83:AP$478)*($AL$83:$AL$478&lt;31)*($AK$83:$AK$478="M"))</f>
        <v>110</v>
      </c>
      <c r="AQ63" s="89">
        <f t="array" ref="AQ63">SUM((AQ$83:AQ$478)*($AL$83:$AL$478&lt;31)*($AK$83:$AK$478="M"))</f>
        <v>95</v>
      </c>
      <c r="AR63" s="89">
        <f t="array" ref="AR63">SUM((AR$83:AR$478)*($AL$83:$AL$478&lt;31)*($AK$83:$AK$478="M"))</f>
        <v>83</v>
      </c>
      <c r="AS63" s="89">
        <f t="array" ref="AS63">SUM((AS$83:AS$478)*($AL$83:$AL$478&lt;31)*($AK$83:$AK$478="M"))</f>
        <v>93</v>
      </c>
      <c r="AT63" s="89">
        <f t="array" ref="AT63">SUM((AT$83:AT$478)*($AL$83:$AL$478&lt;31)*($AK$83:$AK$478="M"))</f>
        <v>94</v>
      </c>
      <c r="AU63" s="89">
        <f t="array" ref="AU63">SUM((AU$83:AU$478)*($AL$83:$AL$478&lt;31)*($AK$83:$AK$478="M"))</f>
        <v>98</v>
      </c>
      <c r="AV63" s="89">
        <f t="array" ref="AV63">SUM((AV$83:AV$478)*($AL$83:$AL$478&lt;31)*($AK$83:$AK$478="M"))</f>
        <v>107</v>
      </c>
      <c r="AW63" s="89">
        <f t="array" ref="AW63">SUM((AW$83:AW$478)*($AL$83:$AL$478&lt;31)*($AK$83:$AK$478="M"))</f>
        <v>98</v>
      </c>
      <c r="AX63" s="89">
        <f t="array" ref="AX63">SUM((AX$83:AX$478)*($AL$83:$AL$478&lt;31)*($AK$83:$AK$478="M"))</f>
        <v>89</v>
      </c>
      <c r="AY63" s="89">
        <f t="array" ref="AY63">SUM((AY$83:AY$478)*($AL$83:$AL$478&lt;31)*($AK$83:$AK$478="M"))</f>
        <v>105</v>
      </c>
      <c r="AZ63" s="89">
        <f t="array" ref="AZ63">SUM((AZ$83:AZ$478)*($AL$83:$AL$478&lt;31)*($AK$83:$AK$478="M"))</f>
        <v>104</v>
      </c>
      <c r="BA63" s="89">
        <f t="array" ref="BA63">SUM((BA$83:BA$478)*($AL$83:$AL$478&lt;31)*($AK$83:$AK$478="M"))</f>
        <v>103</v>
      </c>
      <c r="BB63" s="89">
        <f t="array" ref="BB63">SUM((BB$83:BB$478)*($AL$83:$AL$478&lt;31)*($AK$83:$AK$478="M"))</f>
        <v>84</v>
      </c>
      <c r="BC63" s="89">
        <f t="array" ref="BC63">SUM((BC$83:BC$478)*($AL$83:$AL$478&lt;31)*($AK$83:$AK$478="M"))</f>
        <v>105</v>
      </c>
      <c r="BD63" s="89">
        <f t="array" ref="BD63">SUM((BD$83:BD$478)*($AL$83:$AL$478&lt;31)*($AK$83:$AK$478="M"))</f>
        <v>96</v>
      </c>
      <c r="BE63" s="89">
        <f t="array" ref="BE63">SUM((BE$83:BE$478)*($AL$83:$AL$478&lt;31)*($AK$83:$AK$478="M"))</f>
        <v>82</v>
      </c>
      <c r="BF63" s="89">
        <f t="array" ref="BF63">SUM((BF$83:BF$478)*($AL$83:$AL$478&lt;31)*($AK$83:$AK$478="M"))</f>
        <v>88</v>
      </c>
      <c r="BG63" s="89">
        <f t="array" ref="BG63">SUM((BG$83:BG$478)*($AL$83:$AL$478&lt;31)*($AK$83:$AK$478="M"))</f>
        <v>100</v>
      </c>
      <c r="BH63" s="89">
        <f t="array" ref="BH63">SUM((BH$83:BH$478)*($AL$83:$AL$478&lt;31)*($AK$83:$AK$478="M"))</f>
        <v>99</v>
      </c>
      <c r="BI63" s="89">
        <f t="array" ref="BI63">SUM((BI$83:BI$478)*($AL$83:$AL$478&lt;31)*($AK$83:$AK$478="M"))</f>
        <v>104</v>
      </c>
      <c r="BJ63" s="89">
        <f t="array" ref="BJ63">SUM((BJ$83:BJ$478)*($AL$83:$AL$478&lt;31)*($AK$83:$AK$478="M"))</f>
        <v>96</v>
      </c>
      <c r="BK63" s="89">
        <f t="array" ref="BK63">SUM((BK$83:BK$478)*($AL$83:$AL$478&lt;31)*($AK$83:$AK$478="M"))</f>
        <v>92</v>
      </c>
      <c r="BL63" s="89">
        <f t="array" ref="BL63">SUM((BL$83:BL$478)*($AL$83:$AL$478&lt;31)*($AK$83:$AK$478="M"))</f>
        <v>99</v>
      </c>
      <c r="BM63" s="89">
        <f t="array" ref="BM63">SUM((BM$83:BM$478)*($AL$83:$AL$478&lt;31)*($AK$83:$AK$478="M"))</f>
        <v>111</v>
      </c>
      <c r="BN63" s="89">
        <f t="array" ref="BN63">SUM((BN$83:BN$478)*($AL$83:$AL$478&lt;31)*($AK$83:$AK$478="M"))</f>
        <v>103</v>
      </c>
      <c r="BO63" s="89">
        <f t="array" ref="BO63">SUM((BO$83:BO$478)*($AL$83:$AL$478&lt;31)*($AK$83:$AK$478="M"))</f>
        <v>5</v>
      </c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90"/>
        <v>30</v>
      </c>
      <c r="J64" s="75">
        <f t="shared" si="90"/>
        <v>60</v>
      </c>
      <c r="K64" s="75">
        <f t="shared" si="90"/>
        <v>60</v>
      </c>
      <c r="L64" s="75">
        <f t="shared" si="90"/>
        <v>30</v>
      </c>
      <c r="M64" s="75">
        <f t="shared" si="90"/>
        <v>62</v>
      </c>
      <c r="N64" s="75">
        <f t="shared" si="90"/>
        <v>60</v>
      </c>
      <c r="O64" s="75">
        <f t="shared" si="90"/>
        <v>60</v>
      </c>
      <c r="P64" s="75">
        <f t="shared" si="90"/>
        <v>60</v>
      </c>
      <c r="Q64" s="75">
        <f t="shared" si="90"/>
        <v>60</v>
      </c>
      <c r="R64" s="75">
        <f t="shared" si="90"/>
        <v>60</v>
      </c>
      <c r="S64" s="75">
        <f t="shared" si="91"/>
        <v>60</v>
      </c>
      <c r="T64" s="75">
        <f t="shared" si="91"/>
        <v>60</v>
      </c>
      <c r="U64" s="75">
        <f t="shared" si="91"/>
        <v>60</v>
      </c>
      <c r="V64" s="75">
        <f t="shared" si="91"/>
        <v>60</v>
      </c>
      <c r="W64" s="75">
        <f t="shared" si="91"/>
        <v>60</v>
      </c>
      <c r="X64" s="75">
        <f t="shared" si="91"/>
        <v>0</v>
      </c>
      <c r="Y64" s="75">
        <f t="shared" si="91"/>
        <v>0</v>
      </c>
      <c r="Z64" s="75">
        <f t="shared" si="91"/>
        <v>0</v>
      </c>
      <c r="AA64" s="75">
        <f t="shared" si="91"/>
        <v>0</v>
      </c>
      <c r="AB64" s="75">
        <f t="shared" si="91"/>
        <v>0</v>
      </c>
      <c r="AC64" s="75">
        <f t="shared" si="92"/>
        <v>0</v>
      </c>
      <c r="AD64" s="75">
        <f t="shared" si="92"/>
        <v>0</v>
      </c>
      <c r="AE64" s="75">
        <f t="shared" si="92"/>
        <v>0</v>
      </c>
      <c r="AF64" s="75">
        <f t="shared" si="92"/>
        <v>0</v>
      </c>
      <c r="AG64" s="75">
        <f t="shared" si="92"/>
        <v>0</v>
      </c>
      <c r="AH64" s="75">
        <f t="shared" si="92"/>
        <v>0</v>
      </c>
      <c r="AI64" s="75">
        <f t="shared" si="92"/>
        <v>0</v>
      </c>
      <c r="AJ64" s="35" t="s">
        <v>129</v>
      </c>
      <c r="AM64" s="89">
        <f t="array" ref="AM64">SUM((AM$83:AM$478&gt;0)*($AL$83:$AL$478&lt;31)*($AK$83:$AK$478="M"))</f>
        <v>30</v>
      </c>
      <c r="AN64" s="89">
        <f t="array" ref="AN64">SUM((AN$83:AN$478&gt;0)*($AL$83:$AL$478&lt;31)*($AK$83:$AK$478="M"))</f>
        <v>30</v>
      </c>
      <c r="AO64" s="89">
        <f t="array" ref="AO64">SUM((AO$83:AO$478&gt;0)*($AL$83:$AL$478&lt;31)*($AK$83:$AK$478="M"))</f>
        <v>30</v>
      </c>
      <c r="AP64" s="89">
        <f t="array" ref="AP64">SUM((AP$83:AP$478&gt;0)*($AL$83:$AL$478&lt;31)*($AK$83:$AK$478="M"))</f>
        <v>30</v>
      </c>
      <c r="AQ64" s="89">
        <f t="array" ref="AQ64">SUM((AQ$83:AQ$478&gt;0)*($AL$83:$AL$478&lt;31)*($AK$83:$AK$478="M"))</f>
        <v>30</v>
      </c>
      <c r="AR64" s="89">
        <f t="array" ref="AR64">SUM((AR$83:AR$478&gt;0)*($AL$83:$AL$478&lt;31)*($AK$83:$AK$478="M"))</f>
        <v>30</v>
      </c>
      <c r="AS64" s="89">
        <f t="array" ref="AS64">SUM((AS$83:AS$478&gt;0)*($AL$83:$AL$478&lt;31)*($AK$83:$AK$478="M"))</f>
        <v>30</v>
      </c>
      <c r="AT64" s="89">
        <f t="array" ref="AT64">SUM((AT$83:AT$478&gt;0)*($AL$83:$AL$478&lt;31)*($AK$83:$AK$478="M"))</f>
        <v>30</v>
      </c>
      <c r="AU64" s="89">
        <f t="array" ref="AU64">SUM((AU$83:AU$478&gt;0)*($AL$83:$AL$478&lt;31)*($AK$83:$AK$478="M"))</f>
        <v>30</v>
      </c>
      <c r="AV64" s="89">
        <f t="array" ref="AV64">SUM((AV$83:AV$478&gt;0)*($AL$83:$AL$478&lt;31)*($AK$83:$AK$478="M"))</f>
        <v>30</v>
      </c>
      <c r="AW64" s="89">
        <f t="array" ref="AW64">SUM((AW$83:AW$478&gt;0)*($AL$83:$AL$478&lt;31)*($AK$83:$AK$478="M"))</f>
        <v>30</v>
      </c>
      <c r="AX64" s="89">
        <f t="array" ref="AX64">SUM((AX$83:AX$478&gt;0)*($AL$83:$AL$478&lt;31)*($AK$83:$AK$478="M"))</f>
        <v>30</v>
      </c>
      <c r="AY64" s="89">
        <f t="array" ref="AY64">SUM((AY$83:AY$478&gt;0)*($AL$83:$AL$478&lt;31)*($AK$83:$AK$478="M"))</f>
        <v>30</v>
      </c>
      <c r="AZ64" s="89">
        <f t="array" ref="AZ64">SUM((AZ$83:AZ$478&gt;0)*($AL$83:$AL$478&lt;31)*($AK$83:$AK$478="M"))</f>
        <v>30</v>
      </c>
      <c r="BA64" s="89">
        <f t="array" ref="BA64">SUM((BA$83:BA$478&gt;0)*($AL$83:$AL$478&lt;31)*($AK$83:$AK$478="M"))</f>
        <v>30</v>
      </c>
      <c r="BB64" s="89">
        <f t="array" ref="BB64">SUM((BB$83:BB$478&gt;0)*($AL$83:$AL$478&lt;31)*($AK$83:$AK$478="M"))</f>
        <v>30</v>
      </c>
      <c r="BC64" s="89">
        <f t="array" ref="BC64">SUM((BC$83:BC$478&gt;0)*($AL$83:$AL$478&lt;31)*($AK$83:$AK$478="M"))</f>
        <v>30</v>
      </c>
      <c r="BD64" s="89">
        <f t="array" ref="BD64">SUM((BD$83:BD$478&gt;0)*($AL$83:$AL$478&lt;31)*($AK$83:$AK$478="M"))</f>
        <v>30</v>
      </c>
      <c r="BE64" s="89">
        <f t="array" ref="BE64">SUM((BE$83:BE$478&gt;0)*($AL$83:$AL$478&lt;31)*($AK$83:$AK$478="M"))</f>
        <v>30</v>
      </c>
      <c r="BF64" s="89">
        <f t="array" ref="BF64">SUM((BF$83:BF$478&gt;0)*($AL$83:$AL$478&lt;31)*($AK$83:$AK$478="M"))</f>
        <v>30</v>
      </c>
      <c r="BG64" s="89">
        <f t="array" ref="BG64">SUM((BG$83:BG$478&gt;0)*($AL$83:$AL$478&lt;31)*($AK$83:$AK$478="M"))</f>
        <v>30</v>
      </c>
      <c r="BH64" s="89">
        <f t="array" ref="BH64">SUM((BH$83:BH$478&gt;0)*($AL$83:$AL$478&lt;31)*($AK$83:$AK$478="M"))</f>
        <v>30</v>
      </c>
      <c r="BI64" s="89">
        <f t="array" ref="BI64">SUM((BI$83:BI$478&gt;0)*($AL$83:$AL$478&lt;31)*($AK$83:$AK$478="M"))</f>
        <v>30</v>
      </c>
      <c r="BJ64" s="89">
        <f t="array" ref="BJ64">SUM((BJ$83:BJ$478&gt;0)*($AL$83:$AL$478&lt;31)*($AK$83:$AK$478="M"))</f>
        <v>30</v>
      </c>
      <c r="BK64" s="89">
        <f t="array" ref="BK64">SUM((BK$83:BK$478&gt;0)*($AL$83:$AL$478&lt;31)*($AK$83:$AK$478="M"))</f>
        <v>30</v>
      </c>
      <c r="BL64" s="89">
        <f t="array" ref="BL64">SUM((BL$83:BL$478&gt;0)*($AL$83:$AL$478&lt;31)*($AK$83:$AK$478="M"))</f>
        <v>30</v>
      </c>
      <c r="BM64" s="89">
        <f t="array" ref="BM64">SUM((BM$83:BM$478&gt;0)*($AL$83:$AL$478&lt;31)*($AK$83:$AK$478="M"))</f>
        <v>30</v>
      </c>
      <c r="BN64" s="89">
        <f t="array" ref="BN64">SUM((BN$83:BN$478&gt;0)*($AL$83:$AL$478&lt;31)*($AK$83:$AK$478="M"))</f>
        <v>30</v>
      </c>
      <c r="BO64" s="89">
        <f t="array" ref="BO64">SUM((BO$83:BO$478&gt;0)*($AL$83:$AL$478&lt;31)*($AK$83:$AK$478="M"))</f>
        <v>2</v>
      </c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93">I63/I64</f>
        <v>3.5</v>
      </c>
      <c r="J65" s="75">
        <f t="shared" si="93"/>
        <v>2.8</v>
      </c>
      <c r="K65" s="75">
        <f t="shared" si="93"/>
        <v>3.4333333333333331</v>
      </c>
      <c r="L65" s="75">
        <f t="shared" si="93"/>
        <v>3.6666666666666665</v>
      </c>
      <c r="M65" s="75">
        <f t="shared" si="93"/>
        <v>3.161290322580645</v>
      </c>
      <c r="N65" s="75">
        <f t="shared" si="93"/>
        <v>2.75</v>
      </c>
      <c r="O65" s="75">
        <f t="shared" si="93"/>
        <v>3.0166666666666666</v>
      </c>
      <c r="P65" s="75">
        <f t="shared" si="93"/>
        <v>3.2333333333333334</v>
      </c>
      <c r="Q65" s="75">
        <f t="shared" si="93"/>
        <v>3.2833333333333332</v>
      </c>
      <c r="R65" s="75">
        <f t="shared" si="93"/>
        <v>3.5166666666666666</v>
      </c>
      <c r="S65" s="75">
        <f t="shared" si="93"/>
        <v>3.2333333333333334</v>
      </c>
      <c r="T65" s="75">
        <f t="shared" si="93"/>
        <v>3.0166666666666666</v>
      </c>
      <c r="U65" s="75">
        <f t="shared" si="93"/>
        <v>3.4</v>
      </c>
      <c r="V65" s="75">
        <f t="shared" si="93"/>
        <v>3.5833333333333335</v>
      </c>
      <c r="W65" s="75">
        <f t="shared" si="93"/>
        <v>3.4333333333333331</v>
      </c>
      <c r="X65" s="75" t="e">
        <f t="shared" si="93"/>
        <v>#DIV/0!</v>
      </c>
      <c r="Y65" s="75" t="e">
        <f t="shared" si="93"/>
        <v>#DIV/0!</v>
      </c>
      <c r="Z65" s="75" t="e">
        <f t="shared" si="93"/>
        <v>#DIV/0!</v>
      </c>
      <c r="AA65" s="75" t="e">
        <f t="shared" si="93"/>
        <v>#DIV/0!</v>
      </c>
      <c r="AB65" s="75" t="e">
        <f t="shared" si="93"/>
        <v>#DIV/0!</v>
      </c>
      <c r="AC65" s="75" t="e">
        <f t="shared" si="93"/>
        <v>#DIV/0!</v>
      </c>
      <c r="AD65" s="75" t="e">
        <f t="shared" si="93"/>
        <v>#DIV/0!</v>
      </c>
      <c r="AE65" s="75" t="e">
        <f t="shared" si="93"/>
        <v>#DIV/0!</v>
      </c>
      <c r="AF65" s="75" t="e">
        <f t="shared" si="93"/>
        <v>#DIV/0!</v>
      </c>
      <c r="AG65" s="75" t="e">
        <f t="shared" si="93"/>
        <v>#DIV/0!</v>
      </c>
      <c r="AH65" s="75" t="e">
        <f t="shared" si="93"/>
        <v>#DIV/0!</v>
      </c>
      <c r="AI65" s="75" t="e">
        <f t="shared" si="93"/>
        <v>#DIV/0!</v>
      </c>
      <c r="AJ65" s="35" t="s">
        <v>130</v>
      </c>
      <c r="AM65" s="89">
        <f>IF(AM64=0,0,AM63/AM64)</f>
        <v>3.5</v>
      </c>
      <c r="AN65" s="89">
        <f t="shared" ref="AN65:BJ65" si="94">IF(AN64=0,0,AN63/AN64)</f>
        <v>2.8</v>
      </c>
      <c r="AO65" s="89">
        <f t="shared" si="94"/>
        <v>3.3666666666666667</v>
      </c>
      <c r="AP65" s="89">
        <f t="shared" si="94"/>
        <v>3.6666666666666665</v>
      </c>
      <c r="AQ65" s="89">
        <f t="shared" si="94"/>
        <v>3.1666666666666665</v>
      </c>
      <c r="AR65" s="89">
        <f t="shared" si="94"/>
        <v>2.7666666666666666</v>
      </c>
      <c r="AS65" s="89">
        <f t="shared" si="94"/>
        <v>3.1</v>
      </c>
      <c r="AT65" s="89">
        <f t="shared" si="94"/>
        <v>3.1333333333333333</v>
      </c>
      <c r="AU65" s="89">
        <f t="shared" si="94"/>
        <v>3.2666666666666666</v>
      </c>
      <c r="AV65" s="89">
        <f t="shared" si="94"/>
        <v>3.5666666666666669</v>
      </c>
      <c r="AW65" s="89">
        <f t="shared" si="94"/>
        <v>3.2666666666666666</v>
      </c>
      <c r="AX65" s="89">
        <f t="shared" si="94"/>
        <v>2.9666666666666668</v>
      </c>
      <c r="AY65" s="89">
        <f t="shared" si="94"/>
        <v>3.5</v>
      </c>
      <c r="AZ65" s="89">
        <f t="shared" si="94"/>
        <v>3.4666666666666668</v>
      </c>
      <c r="BA65" s="89">
        <f t="shared" si="94"/>
        <v>3.4333333333333331</v>
      </c>
      <c r="BB65" s="89">
        <f t="shared" si="94"/>
        <v>2.8</v>
      </c>
      <c r="BC65" s="89">
        <f t="shared" si="94"/>
        <v>3.5</v>
      </c>
      <c r="BD65" s="89">
        <f t="shared" si="94"/>
        <v>3.2</v>
      </c>
      <c r="BE65" s="89">
        <f t="shared" si="94"/>
        <v>2.7333333333333334</v>
      </c>
      <c r="BF65" s="89">
        <f t="shared" si="94"/>
        <v>2.9333333333333331</v>
      </c>
      <c r="BG65" s="89">
        <f t="shared" si="94"/>
        <v>3.3333333333333335</v>
      </c>
      <c r="BH65" s="89">
        <f t="shared" si="94"/>
        <v>3.3</v>
      </c>
      <c r="BI65" s="89">
        <f t="shared" si="94"/>
        <v>3.4666666666666668</v>
      </c>
      <c r="BJ65" s="89">
        <f t="shared" si="94"/>
        <v>3.2</v>
      </c>
      <c r="BK65" s="89">
        <f t="shared" ref="BK65:BO65" si="95">IF(BK64=0,0,BK63/BK64)</f>
        <v>3.0666666666666669</v>
      </c>
      <c r="BL65" s="89">
        <f t="shared" si="95"/>
        <v>3.3</v>
      </c>
      <c r="BM65" s="89">
        <f t="shared" si="95"/>
        <v>3.7</v>
      </c>
      <c r="BN65" s="89">
        <f t="shared" si="95"/>
        <v>3.4333333333333331</v>
      </c>
      <c r="BO65" s="89">
        <f t="shared" si="95"/>
        <v>2.5</v>
      </c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96">SUMIF($AM$82:$IV$82,I$82,$AM66:$IV66)</f>
        <v>4</v>
      </c>
      <c r="J66" s="75">
        <f t="shared" si="96"/>
        <v>6</v>
      </c>
      <c r="K66" s="75">
        <f t="shared" si="96"/>
        <v>9</v>
      </c>
      <c r="L66" s="75">
        <f t="shared" si="96"/>
        <v>4</v>
      </c>
      <c r="M66" s="75">
        <f t="shared" si="96"/>
        <v>7</v>
      </c>
      <c r="N66" s="75">
        <f t="shared" si="96"/>
        <v>7</v>
      </c>
      <c r="O66" s="75">
        <f t="shared" si="96"/>
        <v>6</v>
      </c>
      <c r="P66" s="75">
        <f t="shared" si="96"/>
        <v>7</v>
      </c>
      <c r="Q66" s="75">
        <f t="shared" si="96"/>
        <v>7</v>
      </c>
      <c r="R66" s="75">
        <f t="shared" si="96"/>
        <v>8</v>
      </c>
      <c r="S66" s="75">
        <f t="shared" ref="S66:AB67" si="97">SUMIF($AM$82:$IV$82,S$82,$AM66:$IV66)</f>
        <v>6</v>
      </c>
      <c r="T66" s="75">
        <f t="shared" si="97"/>
        <v>8</v>
      </c>
      <c r="U66" s="75">
        <f t="shared" si="97"/>
        <v>7</v>
      </c>
      <c r="V66" s="75">
        <f t="shared" si="97"/>
        <v>8</v>
      </c>
      <c r="W66" s="75">
        <f t="shared" si="97"/>
        <v>7</v>
      </c>
      <c r="X66" s="75">
        <f t="shared" si="97"/>
        <v>0</v>
      </c>
      <c r="Y66" s="75">
        <f t="shared" si="97"/>
        <v>0</v>
      </c>
      <c r="Z66" s="75">
        <f t="shared" si="97"/>
        <v>0</v>
      </c>
      <c r="AA66" s="75">
        <f t="shared" si="97"/>
        <v>0</v>
      </c>
      <c r="AB66" s="75">
        <f t="shared" si="97"/>
        <v>0</v>
      </c>
      <c r="AC66" s="75">
        <f t="shared" ref="AC66:AI67" si="98">SUMIF($AM$82:$IV$82,AC$82,$AM66:$IV66)</f>
        <v>0</v>
      </c>
      <c r="AD66" s="75">
        <f t="shared" si="98"/>
        <v>0</v>
      </c>
      <c r="AE66" s="75">
        <f t="shared" si="98"/>
        <v>0</v>
      </c>
      <c r="AF66" s="75">
        <f t="shared" si="98"/>
        <v>0</v>
      </c>
      <c r="AG66" s="75">
        <f t="shared" si="98"/>
        <v>0</v>
      </c>
      <c r="AH66" s="75">
        <f t="shared" si="98"/>
        <v>0</v>
      </c>
      <c r="AI66" s="75">
        <f t="shared" si="98"/>
        <v>0</v>
      </c>
      <c r="AJ66" s="35" t="s">
        <v>144</v>
      </c>
      <c r="AM66" s="89">
        <f t="array" ref="AM66">SUM((AM$83:AM$478)*($AL$83:$AL$478=1)*($AK$83:$AK$478="W"))</f>
        <v>4</v>
      </c>
      <c r="AN66" s="89">
        <f t="array" ref="AN66">SUM((AN$83:AN$478)*($AL$83:$AL$478=1)*($AK$83:$AK$478="W"))</f>
        <v>3</v>
      </c>
      <c r="AO66" s="89">
        <f t="array" ref="AO66">SUM((AO$83:AO$478)*($AL$83:$AL$478=1)*($AK$83:$AK$478="W"))</f>
        <v>5</v>
      </c>
      <c r="AP66" s="89">
        <f t="array" ref="AP66">SUM((AP$83:AP$478)*($AL$83:$AL$478=1)*($AK$83:$AK$478="W"))</f>
        <v>4</v>
      </c>
      <c r="AQ66" s="89">
        <f t="array" ref="AQ66">SUM((AQ$83:AQ$478)*($AL$83:$AL$478=1)*($AK$83:$AK$478="W"))</f>
        <v>3</v>
      </c>
      <c r="AR66" s="89">
        <f t="array" ref="AR66">SUM((AR$83:AR$478)*($AL$83:$AL$478=1)*($AK$83:$AK$478="W"))</f>
        <v>3</v>
      </c>
      <c r="AS66" s="89">
        <f t="array" ref="AS66">SUM((AS$83:AS$478)*($AL$83:$AL$478=1)*($AK$83:$AK$478="W"))</f>
        <v>3</v>
      </c>
      <c r="AT66" s="89">
        <f t="array" ref="AT66">SUM((AT$83:AT$478)*($AL$83:$AL$478=1)*($AK$83:$AK$478="W"))</f>
        <v>4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4</v>
      </c>
      <c r="AW66" s="89">
        <f t="array" ref="AW66">SUM((AW$83:AW$478)*($AL$83:$AL$478=1)*($AK$83:$AK$478="W"))</f>
        <v>3</v>
      </c>
      <c r="AX66" s="89">
        <f t="array" ref="AX66">SUM((AX$83:AX$478)*($AL$83:$AL$478=1)*($AK$83:$AK$478="W"))</f>
        <v>5</v>
      </c>
      <c r="AY66" s="89">
        <f t="array" ref="AY66">SUM((AY$83:AY$478)*($AL$83:$AL$478=1)*($AK$83:$AK$478="W"))</f>
        <v>4</v>
      </c>
      <c r="AZ66" s="89">
        <f t="array" ref="AZ66">SUM((AZ$83:AZ$478)*($AL$83:$AL$478=1)*($AK$83:$AK$478="W"))</f>
        <v>4</v>
      </c>
      <c r="BA66" s="89">
        <f t="array" ref="BA66">SUM((BA$83:BA$478)*($AL$83:$AL$478=1)*($AK$83:$AK$478="W"))</f>
        <v>3</v>
      </c>
      <c r="BB66" s="89">
        <f t="array" ref="BB66">SUM((BB$83:BB$478)*($AL$83:$AL$478=1)*($AK$83:$AK$478="W"))</f>
        <v>3</v>
      </c>
      <c r="BC66" s="89">
        <f t="array" ref="BC66">SUM((BC$83:BC$478)*($AL$83:$AL$478=1)*($AK$83:$AK$478="W"))</f>
        <v>4</v>
      </c>
      <c r="BD66" s="89">
        <f t="array" ref="BD66">SUM((BD$83:BD$478)*($AL$83:$AL$478=1)*($AK$83:$AK$478="W"))</f>
        <v>4</v>
      </c>
      <c r="BE66" s="89">
        <f t="array" ref="BE66">SUM((BE$83:BE$478)*($AL$83:$AL$478=1)*($AK$83:$AK$478="W"))</f>
        <v>4</v>
      </c>
      <c r="BF66" s="89">
        <f t="array" ref="BF66">SUM((BF$83:BF$478)*($AL$83:$AL$478=1)*($AK$83:$AK$478="W"))</f>
        <v>3</v>
      </c>
      <c r="BG66" s="89">
        <f t="array" ref="BG66">SUM((BG$83:BG$478)*($AL$83:$AL$478=1)*($AK$83:$AK$478="W"))</f>
        <v>3</v>
      </c>
      <c r="BH66" s="89">
        <f t="array" ref="BH66">SUM((BH$83:BH$478)*($AL$83:$AL$478=1)*($AK$83:$AK$478="W"))</f>
        <v>3</v>
      </c>
      <c r="BI66" s="89">
        <f t="array" ref="BI66">SUM((BI$83:BI$478)*($AL$83:$AL$478=1)*($AK$83:$AK$478="W"))</f>
        <v>4</v>
      </c>
      <c r="BJ66" s="89">
        <f t="array" ref="BJ66">SUM((BJ$83:BJ$478)*($AL$83:$AL$478=1)*($AK$83:$AK$478="W"))</f>
        <v>3</v>
      </c>
      <c r="BK66" s="89">
        <f t="array" ref="BK66">SUM((BK$83:BK$478)*($AL$83:$AL$478=1)*($AK$83:$AK$478="W"))</f>
        <v>3</v>
      </c>
      <c r="BL66" s="89">
        <f t="array" ref="BL66">SUM((BL$83:BL$478)*($AL$83:$AL$478=1)*($AK$83:$AK$478="W"))</f>
        <v>3</v>
      </c>
      <c r="BM66" s="89">
        <f t="array" ref="BM66">SUM((BM$83:BM$478)*($AL$83:$AL$478=1)*($AK$83:$AK$478="W"))</f>
        <v>4</v>
      </c>
      <c r="BN66" s="89">
        <f t="array" ref="BN66">SUM((BN$83:BN$478)*($AL$83:$AL$478=1)*($AK$83:$AK$478="W"))</f>
        <v>4</v>
      </c>
      <c r="BO66" s="89">
        <f t="array" ref="BO66">SUM((BO$83:BO$478)*($AL$83:$AL$478=1)*($AK$83:$AK$478="W"))</f>
        <v>0</v>
      </c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96"/>
        <v>1</v>
      </c>
      <c r="J67" s="75">
        <f t="shared" si="96"/>
        <v>2</v>
      </c>
      <c r="K67" s="75">
        <f t="shared" si="96"/>
        <v>2</v>
      </c>
      <c r="L67" s="75">
        <f t="shared" si="96"/>
        <v>1</v>
      </c>
      <c r="M67" s="75">
        <f t="shared" si="96"/>
        <v>2</v>
      </c>
      <c r="N67" s="75">
        <f t="shared" si="96"/>
        <v>2</v>
      </c>
      <c r="O67" s="75">
        <f t="shared" si="96"/>
        <v>2</v>
      </c>
      <c r="P67" s="75">
        <f t="shared" si="96"/>
        <v>2</v>
      </c>
      <c r="Q67" s="75">
        <f t="shared" si="96"/>
        <v>2</v>
      </c>
      <c r="R67" s="75">
        <f t="shared" si="96"/>
        <v>2</v>
      </c>
      <c r="S67" s="75">
        <f t="shared" si="97"/>
        <v>2</v>
      </c>
      <c r="T67" s="75">
        <f t="shared" si="97"/>
        <v>2</v>
      </c>
      <c r="U67" s="75">
        <f t="shared" si="97"/>
        <v>2</v>
      </c>
      <c r="V67" s="75">
        <f t="shared" si="97"/>
        <v>2</v>
      </c>
      <c r="W67" s="75">
        <f t="shared" si="97"/>
        <v>2</v>
      </c>
      <c r="X67" s="75">
        <f t="shared" si="97"/>
        <v>0</v>
      </c>
      <c r="Y67" s="75">
        <f t="shared" si="97"/>
        <v>0</v>
      </c>
      <c r="Z67" s="75">
        <f t="shared" si="97"/>
        <v>0</v>
      </c>
      <c r="AA67" s="75">
        <f t="shared" si="97"/>
        <v>0</v>
      </c>
      <c r="AB67" s="75">
        <f t="shared" si="97"/>
        <v>0</v>
      </c>
      <c r="AC67" s="75">
        <f t="shared" si="98"/>
        <v>0</v>
      </c>
      <c r="AD67" s="75">
        <f t="shared" si="98"/>
        <v>0</v>
      </c>
      <c r="AE67" s="75">
        <f t="shared" si="98"/>
        <v>0</v>
      </c>
      <c r="AF67" s="75">
        <f t="shared" si="98"/>
        <v>0</v>
      </c>
      <c r="AG67" s="75">
        <f t="shared" si="98"/>
        <v>0</v>
      </c>
      <c r="AH67" s="75">
        <f t="shared" si="98"/>
        <v>0</v>
      </c>
      <c r="AI67" s="75">
        <f t="shared" si="98"/>
        <v>0</v>
      </c>
      <c r="AJ67" s="35" t="s">
        <v>145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>
        <f t="array" ref="BL67">SUM((BL$83:BL$478&gt;0)*($AL$83:$AL$478=1)*($AK$83:$AK$478="W"))</f>
        <v>1</v>
      </c>
      <c r="BM67" s="89">
        <f t="array" ref="BM67">SUM((BM$83:BM$478&gt;0)*($AL$83:$AL$478=1)*($AK$83:$AK$478="W"))</f>
        <v>1</v>
      </c>
      <c r="BN67" s="89">
        <f t="array" ref="BN67">SUM((BN$83:BN$478&gt;0)*($AL$83:$AL$478=1)*($AK$83:$AK$478="W"))</f>
        <v>1</v>
      </c>
      <c r="BO67" s="89">
        <f t="array" ref="BO67">SUM((BO$83:BO$478&gt;0)*($AL$83:$AL$478=1)*($AK$83:$AK$478="W"))</f>
        <v>0</v>
      </c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99">I66/I67</f>
        <v>4</v>
      </c>
      <c r="J68" s="75">
        <f t="shared" si="99"/>
        <v>3</v>
      </c>
      <c r="K68" s="75">
        <f t="shared" si="99"/>
        <v>4.5</v>
      </c>
      <c r="L68" s="75">
        <f t="shared" si="99"/>
        <v>4</v>
      </c>
      <c r="M68" s="75">
        <f t="shared" si="99"/>
        <v>3.5</v>
      </c>
      <c r="N68" s="75">
        <f t="shared" si="99"/>
        <v>3.5</v>
      </c>
      <c r="O68" s="75">
        <f t="shared" si="99"/>
        <v>3</v>
      </c>
      <c r="P68" s="75">
        <f t="shared" si="99"/>
        <v>3.5</v>
      </c>
      <c r="Q68" s="75">
        <f t="shared" si="99"/>
        <v>3.5</v>
      </c>
      <c r="R68" s="75">
        <f t="shared" si="99"/>
        <v>4</v>
      </c>
      <c r="S68" s="75">
        <f t="shared" si="99"/>
        <v>3</v>
      </c>
      <c r="T68" s="75">
        <f t="shared" si="99"/>
        <v>4</v>
      </c>
      <c r="U68" s="75">
        <f t="shared" si="99"/>
        <v>3.5</v>
      </c>
      <c r="V68" s="75">
        <f t="shared" si="99"/>
        <v>4</v>
      </c>
      <c r="W68" s="75">
        <f t="shared" si="99"/>
        <v>3.5</v>
      </c>
      <c r="X68" s="75" t="e">
        <f t="shared" si="99"/>
        <v>#DIV/0!</v>
      </c>
      <c r="Y68" s="75" t="e">
        <f t="shared" si="99"/>
        <v>#DIV/0!</v>
      </c>
      <c r="Z68" s="75" t="e">
        <f t="shared" si="99"/>
        <v>#DIV/0!</v>
      </c>
      <c r="AA68" s="75" t="e">
        <f t="shared" si="99"/>
        <v>#DIV/0!</v>
      </c>
      <c r="AB68" s="75" t="e">
        <f t="shared" si="99"/>
        <v>#DIV/0!</v>
      </c>
      <c r="AC68" s="75" t="e">
        <f t="shared" si="99"/>
        <v>#DIV/0!</v>
      </c>
      <c r="AD68" s="75" t="e">
        <f t="shared" si="99"/>
        <v>#DIV/0!</v>
      </c>
      <c r="AE68" s="75" t="e">
        <f t="shared" si="99"/>
        <v>#DIV/0!</v>
      </c>
      <c r="AF68" s="75" t="e">
        <f t="shared" si="99"/>
        <v>#DIV/0!</v>
      </c>
      <c r="AG68" s="75" t="e">
        <f t="shared" si="99"/>
        <v>#DIV/0!</v>
      </c>
      <c r="AH68" s="75" t="e">
        <f t="shared" si="99"/>
        <v>#DIV/0!</v>
      </c>
      <c r="AI68" s="75" t="e">
        <f t="shared" si="99"/>
        <v>#DIV/0!</v>
      </c>
      <c r="AJ68" s="35" t="s">
        <v>180</v>
      </c>
      <c r="AM68" s="89">
        <f>IF(AM67=0,0,AM66/AM67)</f>
        <v>4</v>
      </c>
      <c r="AN68" s="89">
        <f t="shared" ref="AN68:BJ68" si="100">IF(AN67=0,0,AN66/AN67)</f>
        <v>3</v>
      </c>
      <c r="AO68" s="89">
        <f t="shared" si="100"/>
        <v>5</v>
      </c>
      <c r="AP68" s="89">
        <f t="shared" si="100"/>
        <v>4</v>
      </c>
      <c r="AQ68" s="89">
        <f t="shared" si="100"/>
        <v>3</v>
      </c>
      <c r="AR68" s="89">
        <f t="shared" si="100"/>
        <v>3</v>
      </c>
      <c r="AS68" s="89">
        <f t="shared" si="100"/>
        <v>3</v>
      </c>
      <c r="AT68" s="89">
        <f t="shared" si="100"/>
        <v>4</v>
      </c>
      <c r="AU68" s="89">
        <f t="shared" si="100"/>
        <v>4</v>
      </c>
      <c r="AV68" s="89">
        <f t="shared" si="100"/>
        <v>4</v>
      </c>
      <c r="AW68" s="89">
        <f t="shared" si="100"/>
        <v>3</v>
      </c>
      <c r="AX68" s="89">
        <f t="shared" si="100"/>
        <v>5</v>
      </c>
      <c r="AY68" s="89">
        <f t="shared" si="100"/>
        <v>4</v>
      </c>
      <c r="AZ68" s="89">
        <f t="shared" si="100"/>
        <v>4</v>
      </c>
      <c r="BA68" s="89">
        <f t="shared" si="100"/>
        <v>3</v>
      </c>
      <c r="BB68" s="89">
        <f t="shared" si="100"/>
        <v>3</v>
      </c>
      <c r="BC68" s="89">
        <f t="shared" si="100"/>
        <v>4</v>
      </c>
      <c r="BD68" s="89">
        <f t="shared" si="100"/>
        <v>4</v>
      </c>
      <c r="BE68" s="89">
        <f t="shared" si="100"/>
        <v>4</v>
      </c>
      <c r="BF68" s="89">
        <f t="shared" si="100"/>
        <v>3</v>
      </c>
      <c r="BG68" s="89">
        <f t="shared" si="100"/>
        <v>3</v>
      </c>
      <c r="BH68" s="89">
        <f t="shared" si="100"/>
        <v>3</v>
      </c>
      <c r="BI68" s="89">
        <f t="shared" si="100"/>
        <v>4</v>
      </c>
      <c r="BJ68" s="89">
        <f t="shared" si="100"/>
        <v>3</v>
      </c>
      <c r="BK68" s="89">
        <f t="shared" ref="BK68:BO68" si="101">IF(BK67=0,0,BK66/BK67)</f>
        <v>3</v>
      </c>
      <c r="BL68" s="89">
        <f t="shared" si="101"/>
        <v>3</v>
      </c>
      <c r="BM68" s="89">
        <f t="shared" si="101"/>
        <v>4</v>
      </c>
      <c r="BN68" s="89">
        <f t="shared" si="101"/>
        <v>4</v>
      </c>
      <c r="BO68" s="89">
        <f t="shared" si="101"/>
        <v>0</v>
      </c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102">SUMIF($AM$82:$IV$82,I$82,$AM69:$IV69)</f>
        <v>23</v>
      </c>
      <c r="J69" s="75">
        <f t="shared" si="102"/>
        <v>33</v>
      </c>
      <c r="K69" s="75">
        <f t="shared" si="102"/>
        <v>40</v>
      </c>
      <c r="L69" s="75">
        <f t="shared" si="102"/>
        <v>17</v>
      </c>
      <c r="M69" s="75">
        <f t="shared" si="102"/>
        <v>40</v>
      </c>
      <c r="N69" s="75">
        <f t="shared" si="102"/>
        <v>33</v>
      </c>
      <c r="O69" s="75">
        <f t="shared" si="102"/>
        <v>35</v>
      </c>
      <c r="P69" s="75">
        <f t="shared" si="102"/>
        <v>37</v>
      </c>
      <c r="Q69" s="75">
        <f t="shared" si="102"/>
        <v>37</v>
      </c>
      <c r="R69" s="75">
        <f t="shared" si="102"/>
        <v>42</v>
      </c>
      <c r="S69" s="75">
        <f t="shared" ref="S69:AB70" si="103">SUMIF($AM$82:$IV$82,S$82,$AM69:$IV69)</f>
        <v>39</v>
      </c>
      <c r="T69" s="75">
        <f t="shared" si="103"/>
        <v>37</v>
      </c>
      <c r="U69" s="75">
        <f t="shared" si="103"/>
        <v>35</v>
      </c>
      <c r="V69" s="75">
        <f t="shared" si="103"/>
        <v>42</v>
      </c>
      <c r="W69" s="75">
        <f t="shared" si="103"/>
        <v>40</v>
      </c>
      <c r="X69" s="75">
        <f t="shared" si="103"/>
        <v>0</v>
      </c>
      <c r="Y69" s="75">
        <f t="shared" si="103"/>
        <v>0</v>
      </c>
      <c r="Z69" s="75">
        <f t="shared" si="103"/>
        <v>0</v>
      </c>
      <c r="AA69" s="75">
        <f t="shared" si="103"/>
        <v>0</v>
      </c>
      <c r="AB69" s="75">
        <f t="shared" si="103"/>
        <v>0</v>
      </c>
      <c r="AC69" s="75">
        <f t="shared" ref="AC69:AI70" si="104">SUMIF($AM$82:$IV$82,AC$82,$AM69:$IV69)</f>
        <v>0</v>
      </c>
      <c r="AD69" s="75">
        <f t="shared" si="104"/>
        <v>0</v>
      </c>
      <c r="AE69" s="75">
        <f t="shared" si="104"/>
        <v>0</v>
      </c>
      <c r="AF69" s="75">
        <f t="shared" si="104"/>
        <v>0</v>
      </c>
      <c r="AG69" s="75">
        <f t="shared" si="104"/>
        <v>0</v>
      </c>
      <c r="AH69" s="75">
        <f t="shared" si="104"/>
        <v>0</v>
      </c>
      <c r="AI69" s="75">
        <f t="shared" si="104"/>
        <v>0</v>
      </c>
      <c r="AJ69" s="35" t="s">
        <v>58</v>
      </c>
      <c r="AM69" s="89">
        <f t="array" ref="AM69">SUM((AM$83:AM$478)*($AL$83:$AL$478&lt;6)*($AK$83:$AK$478="W"))</f>
        <v>23</v>
      </c>
      <c r="AN69" s="89">
        <f t="array" ref="AN69">SUM((AN$83:AN$478)*($AL$83:$AL$478&lt;6)*($AK$83:$AK$478="W"))</f>
        <v>17</v>
      </c>
      <c r="AO69" s="89">
        <f t="array" ref="AO69">SUM((AO$83:AO$478)*($AL$83:$AL$478&lt;6)*($AK$83:$AK$478="W"))</f>
        <v>22</v>
      </c>
      <c r="AP69" s="89">
        <f t="array" ref="AP69">SUM((AP$83:AP$478)*($AL$83:$AL$478&lt;6)*($AK$83:$AK$478="W"))</f>
        <v>17</v>
      </c>
      <c r="AQ69" s="89">
        <f t="array" ref="AQ69">SUM((AQ$83:AQ$478)*($AL$83:$AL$478&lt;6)*($AK$83:$AK$478="W"))</f>
        <v>20</v>
      </c>
      <c r="AR69" s="89">
        <f t="array" ref="AR69">SUM((AR$83:AR$478)*($AL$83:$AL$478&lt;6)*($AK$83:$AK$478="W"))</f>
        <v>16</v>
      </c>
      <c r="AS69" s="89">
        <f t="array" ref="AS69">SUM((AS$83:AS$478)*($AL$83:$AL$478&lt;6)*($AK$83:$AK$478="W"))</f>
        <v>20</v>
      </c>
      <c r="AT69" s="89">
        <f t="array" ref="AT69">SUM((AT$83:AT$478)*($AL$83:$AL$478&lt;6)*($AK$83:$AK$478="W"))</f>
        <v>19</v>
      </c>
      <c r="AU69" s="89">
        <f t="array" ref="AU69">SUM((AU$83:AU$478)*($AL$83:$AL$478&lt;6)*($AK$83:$AK$478="W"))</f>
        <v>18</v>
      </c>
      <c r="AV69" s="89">
        <f t="array" ref="AV69">SUM((AV$83:AV$478)*($AL$83:$AL$478&lt;6)*($AK$83:$AK$478="W"))</f>
        <v>20</v>
      </c>
      <c r="AW69" s="89">
        <f t="array" ref="AW69">SUM((AW$83:AW$478)*($AL$83:$AL$478&lt;6)*($AK$83:$AK$478="W"))</f>
        <v>20</v>
      </c>
      <c r="AX69" s="89">
        <f t="array" ref="AX69">SUM((AX$83:AX$478)*($AL$83:$AL$478&lt;6)*($AK$83:$AK$478="W"))</f>
        <v>20</v>
      </c>
      <c r="AY69" s="89">
        <f t="array" ref="AY69">SUM((AY$83:AY$478)*($AL$83:$AL$478&lt;6)*($AK$83:$AK$478="W"))</f>
        <v>19</v>
      </c>
      <c r="AZ69" s="89">
        <f t="array" ref="AZ69">SUM((AZ$83:AZ$478)*($AL$83:$AL$478&lt;6)*($AK$83:$AK$478="W"))</f>
        <v>21</v>
      </c>
      <c r="BA69" s="89">
        <f t="array" ref="BA69">SUM((BA$83:BA$478)*($AL$83:$AL$478&lt;6)*($AK$83:$AK$478="W"))</f>
        <v>19</v>
      </c>
      <c r="BB69" s="89">
        <f t="array" ref="BB69">SUM((BB$83:BB$478)*($AL$83:$AL$478&lt;6)*($AK$83:$AK$478="W"))</f>
        <v>16</v>
      </c>
      <c r="BC69" s="89">
        <f t="array" ref="BC69">SUM((BC$83:BC$478)*($AL$83:$AL$478&lt;6)*($AK$83:$AK$478="W"))</f>
        <v>18</v>
      </c>
      <c r="BD69" s="89">
        <f t="array" ref="BD69">SUM((BD$83:BD$478)*($AL$83:$AL$478&lt;6)*($AK$83:$AK$478="W"))</f>
        <v>20</v>
      </c>
      <c r="BE69" s="89">
        <f t="array" ref="BE69">SUM((BE$83:BE$478)*($AL$83:$AL$478&lt;6)*($AK$83:$AK$478="W"))</f>
        <v>17</v>
      </c>
      <c r="BF69" s="89">
        <f t="array" ref="BF69">SUM((BF$83:BF$478)*($AL$83:$AL$478&lt;6)*($AK$83:$AK$478="W"))</f>
        <v>15</v>
      </c>
      <c r="BG69" s="89">
        <f t="array" ref="BG69">SUM((BG$83:BG$478)*($AL$83:$AL$478&lt;6)*($AK$83:$AK$478="W"))</f>
        <v>18</v>
      </c>
      <c r="BH69" s="89">
        <f t="array" ref="BH69">SUM((BH$83:BH$478)*($AL$83:$AL$478&lt;6)*($AK$83:$AK$478="W"))</f>
        <v>19</v>
      </c>
      <c r="BI69" s="89">
        <f t="array" ref="BI69">SUM((BI$83:BI$478)*($AL$83:$AL$478&lt;6)*($AK$83:$AK$478="W"))</f>
        <v>22</v>
      </c>
      <c r="BJ69" s="89">
        <f t="array" ref="BJ69">SUM((BJ$83:BJ$478)*($AL$83:$AL$478&lt;6)*($AK$83:$AK$478="W"))</f>
        <v>19</v>
      </c>
      <c r="BK69" s="89">
        <f t="array" ref="BK69">SUM((BK$83:BK$478)*($AL$83:$AL$478&lt;6)*($AK$83:$AK$478="W"))</f>
        <v>17</v>
      </c>
      <c r="BL69" s="89">
        <f t="array" ref="BL69">SUM((BL$83:BL$478)*($AL$83:$AL$478&lt;6)*($AK$83:$AK$478="W"))</f>
        <v>16</v>
      </c>
      <c r="BM69" s="89">
        <f t="array" ref="BM69">SUM((BM$83:BM$478)*($AL$83:$AL$478&lt;6)*($AK$83:$AK$478="W"))</f>
        <v>21</v>
      </c>
      <c r="BN69" s="89">
        <f t="array" ref="BN69">SUM((BN$83:BN$478)*($AL$83:$AL$478&lt;6)*($AK$83:$AK$478="W"))</f>
        <v>21</v>
      </c>
      <c r="BO69" s="89">
        <f t="array" ref="BO69">SUM((BO$83:BO$478)*($AL$83:$AL$478&lt;6)*($AK$83:$AK$478="W"))</f>
        <v>0</v>
      </c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102"/>
        <v>5</v>
      </c>
      <c r="J70" s="75">
        <f t="shared" si="102"/>
        <v>10</v>
      </c>
      <c r="K70" s="75">
        <f t="shared" si="102"/>
        <v>10</v>
      </c>
      <c r="L70" s="75">
        <f t="shared" si="102"/>
        <v>5</v>
      </c>
      <c r="M70" s="75">
        <f t="shared" si="102"/>
        <v>10</v>
      </c>
      <c r="N70" s="75">
        <f t="shared" si="102"/>
        <v>10</v>
      </c>
      <c r="O70" s="75">
        <f t="shared" si="102"/>
        <v>10</v>
      </c>
      <c r="P70" s="75">
        <f t="shared" si="102"/>
        <v>10</v>
      </c>
      <c r="Q70" s="75">
        <f t="shared" si="102"/>
        <v>10</v>
      </c>
      <c r="R70" s="75">
        <f t="shared" si="102"/>
        <v>10</v>
      </c>
      <c r="S70" s="75">
        <f t="shared" si="103"/>
        <v>10</v>
      </c>
      <c r="T70" s="75">
        <f t="shared" si="103"/>
        <v>10</v>
      </c>
      <c r="U70" s="75">
        <f t="shared" si="103"/>
        <v>10</v>
      </c>
      <c r="V70" s="75">
        <f t="shared" si="103"/>
        <v>10</v>
      </c>
      <c r="W70" s="75">
        <f t="shared" si="103"/>
        <v>10</v>
      </c>
      <c r="X70" s="75">
        <f t="shared" si="103"/>
        <v>0</v>
      </c>
      <c r="Y70" s="75">
        <f t="shared" si="103"/>
        <v>0</v>
      </c>
      <c r="Z70" s="75">
        <f t="shared" si="103"/>
        <v>0</v>
      </c>
      <c r="AA70" s="75">
        <f t="shared" si="103"/>
        <v>0</v>
      </c>
      <c r="AB70" s="75">
        <f t="shared" si="103"/>
        <v>0</v>
      </c>
      <c r="AC70" s="75">
        <f t="shared" si="104"/>
        <v>0</v>
      </c>
      <c r="AD70" s="75">
        <f t="shared" si="104"/>
        <v>0</v>
      </c>
      <c r="AE70" s="75">
        <f t="shared" si="104"/>
        <v>0</v>
      </c>
      <c r="AF70" s="75">
        <f t="shared" si="104"/>
        <v>0</v>
      </c>
      <c r="AG70" s="75">
        <f t="shared" si="104"/>
        <v>0</v>
      </c>
      <c r="AH70" s="75">
        <f t="shared" si="104"/>
        <v>0</v>
      </c>
      <c r="AI70" s="75">
        <f t="shared" si="104"/>
        <v>0</v>
      </c>
      <c r="AJ70" s="35" t="s">
        <v>59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5</v>
      </c>
      <c r="BL70" s="89">
        <f t="array" ref="BL70">SUM((BL$83:BL$478&gt;0)*($AL$83:$AL$478&lt;6)*($AK$83:$AK$478="W"))</f>
        <v>5</v>
      </c>
      <c r="BM70" s="89">
        <f t="array" ref="BM70">SUM((BM$83:BM$478&gt;0)*($AL$83:$AL$478&lt;6)*($AK$83:$AK$478="W"))</f>
        <v>5</v>
      </c>
      <c r="BN70" s="89">
        <f t="array" ref="BN70">SUM((BN$83:BN$478&gt;0)*($AL$83:$AL$478&lt;6)*($AK$83:$AK$478="W"))</f>
        <v>5</v>
      </c>
      <c r="BO70" s="89">
        <f t="array" ref="BO70">SUM((BO$83:BO$478&gt;0)*($AL$83:$AL$478&lt;6)*($AK$83:$AK$478="W"))</f>
        <v>0</v>
      </c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105">I69/I70</f>
        <v>4.5999999999999996</v>
      </c>
      <c r="J71" s="75">
        <f t="shared" si="105"/>
        <v>3.3</v>
      </c>
      <c r="K71" s="75">
        <f t="shared" si="105"/>
        <v>4</v>
      </c>
      <c r="L71" s="75">
        <f t="shared" si="105"/>
        <v>3.4</v>
      </c>
      <c r="M71" s="75">
        <f t="shared" si="105"/>
        <v>4</v>
      </c>
      <c r="N71" s="75">
        <f t="shared" si="105"/>
        <v>3.3</v>
      </c>
      <c r="O71" s="75">
        <f t="shared" si="105"/>
        <v>3.5</v>
      </c>
      <c r="P71" s="75">
        <f t="shared" si="105"/>
        <v>3.7</v>
      </c>
      <c r="Q71" s="75">
        <f t="shared" si="105"/>
        <v>3.7</v>
      </c>
      <c r="R71" s="75">
        <f t="shared" si="105"/>
        <v>4.2</v>
      </c>
      <c r="S71" s="75">
        <f t="shared" si="105"/>
        <v>3.9</v>
      </c>
      <c r="T71" s="75">
        <f t="shared" si="105"/>
        <v>3.7</v>
      </c>
      <c r="U71" s="75">
        <f t="shared" si="105"/>
        <v>3.5</v>
      </c>
      <c r="V71" s="75">
        <f t="shared" si="105"/>
        <v>4.2</v>
      </c>
      <c r="W71" s="75">
        <f t="shared" si="105"/>
        <v>4</v>
      </c>
      <c r="X71" s="75" t="e">
        <f t="shared" si="105"/>
        <v>#DIV/0!</v>
      </c>
      <c r="Y71" s="75" t="e">
        <f t="shared" si="105"/>
        <v>#DIV/0!</v>
      </c>
      <c r="Z71" s="75" t="e">
        <f t="shared" si="105"/>
        <v>#DIV/0!</v>
      </c>
      <c r="AA71" s="75" t="e">
        <f t="shared" si="105"/>
        <v>#DIV/0!</v>
      </c>
      <c r="AB71" s="75" t="e">
        <f t="shared" si="105"/>
        <v>#DIV/0!</v>
      </c>
      <c r="AC71" s="75" t="e">
        <f t="shared" si="105"/>
        <v>#DIV/0!</v>
      </c>
      <c r="AD71" s="75" t="e">
        <f t="shared" si="105"/>
        <v>#DIV/0!</v>
      </c>
      <c r="AE71" s="75" t="e">
        <f t="shared" si="105"/>
        <v>#DIV/0!</v>
      </c>
      <c r="AF71" s="75" t="e">
        <f t="shared" si="105"/>
        <v>#DIV/0!</v>
      </c>
      <c r="AG71" s="75" t="e">
        <f t="shared" si="105"/>
        <v>#DIV/0!</v>
      </c>
      <c r="AH71" s="75" t="e">
        <f t="shared" si="105"/>
        <v>#DIV/0!</v>
      </c>
      <c r="AI71" s="75" t="e">
        <f t="shared" si="105"/>
        <v>#DIV/0!</v>
      </c>
      <c r="AJ71" s="35" t="s">
        <v>60</v>
      </c>
      <c r="AM71" s="89">
        <f>IF(AM70=0,0,AM69/AM70)</f>
        <v>4.5999999999999996</v>
      </c>
      <c r="AN71" s="89">
        <f t="shared" ref="AN71:BJ71" si="106">IF(AN70=0,0,AN69/AN70)</f>
        <v>3.4</v>
      </c>
      <c r="AO71" s="89">
        <f t="shared" si="106"/>
        <v>4.4000000000000004</v>
      </c>
      <c r="AP71" s="89">
        <f t="shared" si="106"/>
        <v>3.4</v>
      </c>
      <c r="AQ71" s="89">
        <f t="shared" si="106"/>
        <v>4</v>
      </c>
      <c r="AR71" s="89">
        <f t="shared" si="106"/>
        <v>3.2</v>
      </c>
      <c r="AS71" s="89">
        <f t="shared" si="106"/>
        <v>4</v>
      </c>
      <c r="AT71" s="89">
        <f t="shared" si="106"/>
        <v>3.8</v>
      </c>
      <c r="AU71" s="89">
        <f t="shared" si="106"/>
        <v>3.6</v>
      </c>
      <c r="AV71" s="89">
        <f t="shared" si="106"/>
        <v>4</v>
      </c>
      <c r="AW71" s="89">
        <f t="shared" si="106"/>
        <v>4</v>
      </c>
      <c r="AX71" s="89">
        <f t="shared" si="106"/>
        <v>4</v>
      </c>
      <c r="AY71" s="89">
        <f t="shared" si="106"/>
        <v>3.8</v>
      </c>
      <c r="AZ71" s="89">
        <f t="shared" si="106"/>
        <v>4.2</v>
      </c>
      <c r="BA71" s="89">
        <f t="shared" si="106"/>
        <v>3.8</v>
      </c>
      <c r="BB71" s="89">
        <f t="shared" si="106"/>
        <v>3.2</v>
      </c>
      <c r="BC71" s="89">
        <f t="shared" si="106"/>
        <v>3.6</v>
      </c>
      <c r="BD71" s="89">
        <f t="shared" si="106"/>
        <v>4</v>
      </c>
      <c r="BE71" s="89">
        <f t="shared" si="106"/>
        <v>3.4</v>
      </c>
      <c r="BF71" s="89">
        <f t="shared" si="106"/>
        <v>3</v>
      </c>
      <c r="BG71" s="89">
        <f t="shared" si="106"/>
        <v>3.6</v>
      </c>
      <c r="BH71" s="89">
        <f t="shared" si="106"/>
        <v>3.8</v>
      </c>
      <c r="BI71" s="89">
        <f t="shared" si="106"/>
        <v>4.4000000000000004</v>
      </c>
      <c r="BJ71" s="89">
        <f t="shared" si="106"/>
        <v>3.8</v>
      </c>
      <c r="BK71" s="89">
        <f t="shared" ref="BK71:BO71" si="107">IF(BK70=0,0,BK69/BK70)</f>
        <v>3.4</v>
      </c>
      <c r="BL71" s="89">
        <f t="shared" si="107"/>
        <v>3.2</v>
      </c>
      <c r="BM71" s="89">
        <f t="shared" si="107"/>
        <v>4.2</v>
      </c>
      <c r="BN71" s="89">
        <f t="shared" si="107"/>
        <v>4.2</v>
      </c>
      <c r="BO71" s="89">
        <f t="shared" si="107"/>
        <v>0</v>
      </c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108">SUMIF($AM$82:$IV$82,I$82,$AM72:$IV72)</f>
        <v>31</v>
      </c>
      <c r="J72" s="75">
        <f t="shared" si="108"/>
        <v>48</v>
      </c>
      <c r="K72" s="75">
        <f t="shared" si="108"/>
        <v>58</v>
      </c>
      <c r="L72" s="75">
        <f t="shared" si="108"/>
        <v>26</v>
      </c>
      <c r="M72" s="75">
        <f t="shared" si="108"/>
        <v>55</v>
      </c>
      <c r="N72" s="75">
        <f t="shared" si="108"/>
        <v>48</v>
      </c>
      <c r="O72" s="75">
        <f t="shared" si="108"/>
        <v>50</v>
      </c>
      <c r="P72" s="75">
        <f t="shared" si="108"/>
        <v>54</v>
      </c>
      <c r="Q72" s="75">
        <f t="shared" si="108"/>
        <v>52</v>
      </c>
      <c r="R72" s="75">
        <f t="shared" si="108"/>
        <v>62</v>
      </c>
      <c r="S72" s="75">
        <f t="shared" ref="S72:AB73" si="109">SUMIF($AM$82:$IV$82,S$82,$AM72:$IV72)</f>
        <v>56</v>
      </c>
      <c r="T72" s="75">
        <f t="shared" si="109"/>
        <v>52</v>
      </c>
      <c r="U72" s="75">
        <f t="shared" si="109"/>
        <v>50</v>
      </c>
      <c r="V72" s="75">
        <f t="shared" si="109"/>
        <v>60</v>
      </c>
      <c r="W72" s="75">
        <f t="shared" si="109"/>
        <v>58</v>
      </c>
      <c r="X72" s="75">
        <f t="shared" si="109"/>
        <v>0</v>
      </c>
      <c r="Y72" s="75">
        <f t="shared" si="109"/>
        <v>0</v>
      </c>
      <c r="Z72" s="75">
        <f t="shared" si="109"/>
        <v>0</v>
      </c>
      <c r="AA72" s="75">
        <f t="shared" si="109"/>
        <v>0</v>
      </c>
      <c r="AB72" s="75">
        <f t="shared" si="109"/>
        <v>0</v>
      </c>
      <c r="AC72" s="75">
        <f t="shared" ref="AC72:AI73" si="110">SUMIF($AM$82:$IV$82,AC$82,$AM72:$IV72)</f>
        <v>0</v>
      </c>
      <c r="AD72" s="75">
        <f t="shared" si="110"/>
        <v>0</v>
      </c>
      <c r="AE72" s="75">
        <f t="shared" si="110"/>
        <v>0</v>
      </c>
      <c r="AF72" s="75">
        <f t="shared" si="110"/>
        <v>0</v>
      </c>
      <c r="AG72" s="75">
        <f t="shared" si="110"/>
        <v>0</v>
      </c>
      <c r="AH72" s="75">
        <f t="shared" si="110"/>
        <v>0</v>
      </c>
      <c r="AI72" s="75">
        <f t="shared" si="110"/>
        <v>0</v>
      </c>
      <c r="AJ72" s="35" t="s">
        <v>131</v>
      </c>
      <c r="AM72" s="89">
        <f t="array" ref="AM72">SUM((AM$83:AM$478)*($AL$83:$AL$478&lt;11)*($AK$83:$AK$478="W"))</f>
        <v>31</v>
      </c>
      <c r="AN72" s="89">
        <f t="array" ref="AN72">SUM((AN$83:AN$478)*($AL$83:$AL$478&lt;11)*($AK$83:$AK$478="W"))</f>
        <v>25</v>
      </c>
      <c r="AO72" s="89">
        <f t="array" ref="AO72">SUM((AO$83:AO$478)*($AL$83:$AL$478&lt;11)*($AK$83:$AK$478="W"))</f>
        <v>31</v>
      </c>
      <c r="AP72" s="89">
        <f t="array" ref="AP72">SUM((AP$83:AP$478)*($AL$83:$AL$478&lt;11)*($AK$83:$AK$478="W"))</f>
        <v>26</v>
      </c>
      <c r="AQ72" s="89">
        <f t="array" ref="AQ72">SUM((AQ$83:AQ$478)*($AL$83:$AL$478&lt;11)*($AK$83:$AK$478="W"))</f>
        <v>28</v>
      </c>
      <c r="AR72" s="89">
        <f t="array" ref="AR72">SUM((AR$83:AR$478)*($AL$83:$AL$478&lt;11)*($AK$83:$AK$478="W"))</f>
        <v>24</v>
      </c>
      <c r="AS72" s="89">
        <f t="array" ref="AS72">SUM((AS$83:AS$478)*($AL$83:$AL$478&lt;11)*($AK$83:$AK$478="W"))</f>
        <v>27</v>
      </c>
      <c r="AT72" s="89">
        <f t="array" ref="AT72">SUM((AT$83:AT$478)*($AL$83:$AL$478&lt;11)*($AK$83:$AK$478="W"))</f>
        <v>28</v>
      </c>
      <c r="AU72" s="89">
        <f t="array" ref="AU72">SUM((AU$83:AU$478)*($AL$83:$AL$478&lt;11)*($AK$83:$AK$478="W"))</f>
        <v>25</v>
      </c>
      <c r="AV72" s="89">
        <f t="array" ref="AV72">SUM((AV$83:AV$478)*($AL$83:$AL$478&lt;11)*($AK$83:$AK$478="W"))</f>
        <v>30</v>
      </c>
      <c r="AW72" s="89">
        <f t="array" ref="AW72">SUM((AW$83:AW$478)*($AL$83:$AL$478&lt;11)*($AK$83:$AK$478="W"))</f>
        <v>27</v>
      </c>
      <c r="AX72" s="89">
        <f t="array" ref="AX72">SUM((AX$83:AX$478)*($AL$83:$AL$478&lt;11)*($AK$83:$AK$478="W"))</f>
        <v>27</v>
      </c>
      <c r="AY72" s="89">
        <f t="array" ref="AY72">SUM((AY$83:AY$478)*($AL$83:$AL$478&lt;11)*($AK$83:$AK$478="W"))</f>
        <v>26</v>
      </c>
      <c r="AZ72" s="89">
        <f t="array" ref="AZ72">SUM((AZ$83:AZ$478)*($AL$83:$AL$478&lt;11)*($AK$83:$AK$478="W"))</f>
        <v>30</v>
      </c>
      <c r="BA72" s="89">
        <f t="array" ref="BA72">SUM((BA$83:BA$478)*($AL$83:$AL$478&lt;11)*($AK$83:$AK$478="W"))</f>
        <v>28</v>
      </c>
      <c r="BB72" s="89">
        <f t="array" ref="BB72">SUM((BB$83:BB$478)*($AL$83:$AL$478&lt;11)*($AK$83:$AK$478="W"))</f>
        <v>23</v>
      </c>
      <c r="BC72" s="89">
        <f t="array" ref="BC72">SUM((BC$83:BC$478)*($AL$83:$AL$478&lt;11)*($AK$83:$AK$478="W"))</f>
        <v>27</v>
      </c>
      <c r="BD72" s="89">
        <f t="array" ref="BD72">SUM((BD$83:BD$478)*($AL$83:$AL$478&lt;11)*($AK$83:$AK$478="W"))</f>
        <v>27</v>
      </c>
      <c r="BE72" s="89">
        <f t="array" ref="BE72">SUM((BE$83:BE$478)*($AL$83:$AL$478&lt;11)*($AK$83:$AK$478="W"))</f>
        <v>24</v>
      </c>
      <c r="BF72" s="89">
        <f t="array" ref="BF72">SUM((BF$83:BF$478)*($AL$83:$AL$478&lt;11)*($AK$83:$AK$478="W"))</f>
        <v>23</v>
      </c>
      <c r="BG72" s="89">
        <f t="array" ref="BG72">SUM((BG$83:BG$478)*($AL$83:$AL$478&lt;11)*($AK$83:$AK$478="W"))</f>
        <v>26</v>
      </c>
      <c r="BH72" s="89">
        <f t="array" ref="BH72">SUM((BH$83:BH$478)*($AL$83:$AL$478&lt;11)*($AK$83:$AK$478="W"))</f>
        <v>27</v>
      </c>
      <c r="BI72" s="89">
        <f t="array" ref="BI72">SUM((BI$83:BI$478)*($AL$83:$AL$478&lt;11)*($AK$83:$AK$478="W"))</f>
        <v>32</v>
      </c>
      <c r="BJ72" s="89">
        <f t="array" ref="BJ72">SUM((BJ$83:BJ$478)*($AL$83:$AL$478&lt;11)*($AK$83:$AK$478="W"))</f>
        <v>29</v>
      </c>
      <c r="BK72" s="89">
        <f t="array" ref="BK72">SUM((BK$83:BK$478)*($AL$83:$AL$478&lt;11)*($AK$83:$AK$478="W"))</f>
        <v>25</v>
      </c>
      <c r="BL72" s="89">
        <f t="array" ref="BL72">SUM((BL$83:BL$478)*($AL$83:$AL$478&lt;11)*($AK$83:$AK$478="W"))</f>
        <v>24</v>
      </c>
      <c r="BM72" s="89">
        <f t="array" ref="BM72">SUM((BM$83:BM$478)*($AL$83:$AL$478&lt;11)*($AK$83:$AK$478="W"))</f>
        <v>30</v>
      </c>
      <c r="BN72" s="89">
        <f t="array" ref="BN72">SUM((BN$83:BN$478)*($AL$83:$AL$478&lt;11)*($AK$83:$AK$478="W"))</f>
        <v>30</v>
      </c>
      <c r="BO72" s="89">
        <f t="array" ref="BO72">SUM((BO$83:BO$478)*($AL$83:$AL$478&lt;11)*($AK$83:$AK$478="W"))</f>
        <v>0</v>
      </c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108"/>
        <v>7</v>
      </c>
      <c r="J73" s="75">
        <f t="shared" si="108"/>
        <v>14</v>
      </c>
      <c r="K73" s="75">
        <f t="shared" si="108"/>
        <v>14</v>
      </c>
      <c r="L73" s="75">
        <f t="shared" si="108"/>
        <v>7</v>
      </c>
      <c r="M73" s="75">
        <f t="shared" si="108"/>
        <v>14</v>
      </c>
      <c r="N73" s="75">
        <f t="shared" si="108"/>
        <v>14</v>
      </c>
      <c r="O73" s="75">
        <f t="shared" si="108"/>
        <v>14</v>
      </c>
      <c r="P73" s="75">
        <f t="shared" si="108"/>
        <v>14</v>
      </c>
      <c r="Q73" s="75">
        <f t="shared" si="108"/>
        <v>14</v>
      </c>
      <c r="R73" s="75">
        <f t="shared" si="108"/>
        <v>14</v>
      </c>
      <c r="S73" s="75">
        <f t="shared" si="109"/>
        <v>14</v>
      </c>
      <c r="T73" s="75">
        <f t="shared" si="109"/>
        <v>14</v>
      </c>
      <c r="U73" s="75">
        <f t="shared" si="109"/>
        <v>14</v>
      </c>
      <c r="V73" s="75">
        <f t="shared" si="109"/>
        <v>14</v>
      </c>
      <c r="W73" s="75">
        <f t="shared" si="109"/>
        <v>14</v>
      </c>
      <c r="X73" s="75">
        <f t="shared" si="109"/>
        <v>0</v>
      </c>
      <c r="Y73" s="75">
        <f t="shared" si="109"/>
        <v>0</v>
      </c>
      <c r="Z73" s="75">
        <f t="shared" si="109"/>
        <v>0</v>
      </c>
      <c r="AA73" s="75">
        <f t="shared" si="109"/>
        <v>0</v>
      </c>
      <c r="AB73" s="75">
        <f t="shared" si="109"/>
        <v>0</v>
      </c>
      <c r="AC73" s="75">
        <f t="shared" si="110"/>
        <v>0</v>
      </c>
      <c r="AD73" s="75">
        <f t="shared" si="110"/>
        <v>0</v>
      </c>
      <c r="AE73" s="75">
        <f t="shared" si="110"/>
        <v>0</v>
      </c>
      <c r="AF73" s="75">
        <f t="shared" si="110"/>
        <v>0</v>
      </c>
      <c r="AG73" s="75">
        <f t="shared" si="110"/>
        <v>0</v>
      </c>
      <c r="AH73" s="75">
        <f t="shared" si="110"/>
        <v>0</v>
      </c>
      <c r="AI73" s="75">
        <f t="shared" si="110"/>
        <v>0</v>
      </c>
      <c r="AJ73" s="35" t="s">
        <v>132</v>
      </c>
      <c r="AM73" s="89">
        <f t="array" ref="AM73">SUM((AM$83:AM$478&gt;0)*($AL$83:$AL$478&lt;11)*($AK$83:$AK$478="W"))</f>
        <v>7</v>
      </c>
      <c r="AN73" s="89">
        <f t="array" ref="AN73">SUM((AN$83:AN$478&gt;0)*($AL$83:$AL$478&lt;11)*($AK$83:$AK$478="W"))</f>
        <v>7</v>
      </c>
      <c r="AO73" s="89">
        <f t="array" ref="AO73">SUM((AO$83:AO$478&gt;0)*($AL$83:$AL$478&lt;11)*($AK$83:$AK$478="W"))</f>
        <v>7</v>
      </c>
      <c r="AP73" s="89">
        <f t="array" ref="AP73">SUM((AP$83:AP$478&gt;0)*($AL$83:$AL$478&lt;11)*($AK$83:$AK$478="W"))</f>
        <v>7</v>
      </c>
      <c r="AQ73" s="89">
        <f t="array" ref="AQ73">SUM((AQ$83:AQ$478&gt;0)*($AL$83:$AL$478&lt;11)*($AK$83:$AK$478="W"))</f>
        <v>7</v>
      </c>
      <c r="AR73" s="89">
        <f t="array" ref="AR73">SUM((AR$83:AR$478&gt;0)*($AL$83:$AL$478&lt;11)*($AK$83:$AK$478="W"))</f>
        <v>7</v>
      </c>
      <c r="AS73" s="89">
        <f t="array" ref="AS73">SUM((AS$83:AS$478&gt;0)*($AL$83:$AL$478&lt;11)*($AK$83:$AK$478="W"))</f>
        <v>7</v>
      </c>
      <c r="AT73" s="89">
        <f t="array" ref="AT73">SUM((AT$83:AT$478&gt;0)*($AL$83:$AL$478&lt;11)*($AK$83:$AK$478="W"))</f>
        <v>7</v>
      </c>
      <c r="AU73" s="89">
        <f t="array" ref="AU73">SUM((AU$83:AU$478&gt;0)*($AL$83:$AL$478&lt;11)*($AK$83:$AK$478="W"))</f>
        <v>7</v>
      </c>
      <c r="AV73" s="89">
        <f t="array" ref="AV73">SUM((AV$83:AV$478&gt;0)*($AL$83:$AL$478&lt;11)*($AK$83:$AK$478="W"))</f>
        <v>7</v>
      </c>
      <c r="AW73" s="89">
        <f t="array" ref="AW73">SUM((AW$83:AW$478&gt;0)*($AL$83:$AL$478&lt;11)*($AK$83:$AK$478="W"))</f>
        <v>7</v>
      </c>
      <c r="AX73" s="89">
        <f t="array" ref="AX73">SUM((AX$83:AX$478&gt;0)*($AL$83:$AL$478&lt;11)*($AK$83:$AK$478="W"))</f>
        <v>7</v>
      </c>
      <c r="AY73" s="89">
        <f t="array" ref="AY73">SUM((AY$83:AY$478&gt;0)*($AL$83:$AL$478&lt;11)*($AK$83:$AK$478="W"))</f>
        <v>7</v>
      </c>
      <c r="AZ73" s="89">
        <f t="array" ref="AZ73">SUM((AZ$83:AZ$478&gt;0)*($AL$83:$AL$478&lt;11)*($AK$83:$AK$478="W"))</f>
        <v>7</v>
      </c>
      <c r="BA73" s="89">
        <f t="array" ref="BA73">SUM((BA$83:BA$478&gt;0)*($AL$83:$AL$478&lt;11)*($AK$83:$AK$478="W"))</f>
        <v>7</v>
      </c>
      <c r="BB73" s="89">
        <f t="array" ref="BB73">SUM((BB$83:BB$478&gt;0)*($AL$83:$AL$478&lt;11)*($AK$83:$AK$478="W"))</f>
        <v>7</v>
      </c>
      <c r="BC73" s="89">
        <f t="array" ref="BC73">SUM((BC$83:BC$478&gt;0)*($AL$83:$AL$478&lt;11)*($AK$83:$AK$478="W"))</f>
        <v>7</v>
      </c>
      <c r="BD73" s="89">
        <f t="array" ref="BD73">SUM((BD$83:BD$478&gt;0)*($AL$83:$AL$478&lt;11)*($AK$83:$AK$478="W"))</f>
        <v>7</v>
      </c>
      <c r="BE73" s="89">
        <f t="array" ref="BE73">SUM((BE$83:BE$478&gt;0)*($AL$83:$AL$478&lt;11)*($AK$83:$AK$478="W"))</f>
        <v>7</v>
      </c>
      <c r="BF73" s="89">
        <f t="array" ref="BF73">SUM((BF$83:BF$478&gt;0)*($AL$83:$AL$478&lt;11)*($AK$83:$AK$478="W"))</f>
        <v>7</v>
      </c>
      <c r="BG73" s="89">
        <f t="array" ref="BG73">SUM((BG$83:BG$478&gt;0)*($AL$83:$AL$478&lt;11)*($AK$83:$AK$478="W"))</f>
        <v>7</v>
      </c>
      <c r="BH73" s="89">
        <f t="array" ref="BH73">SUM((BH$83:BH$478&gt;0)*($AL$83:$AL$478&lt;11)*($AK$83:$AK$478="W"))</f>
        <v>7</v>
      </c>
      <c r="BI73" s="89">
        <f t="array" ref="BI73">SUM((BI$83:BI$478&gt;0)*($AL$83:$AL$478&lt;11)*($AK$83:$AK$478="W"))</f>
        <v>7</v>
      </c>
      <c r="BJ73" s="89">
        <f t="array" ref="BJ73">SUM((BJ$83:BJ$478&gt;0)*($AL$83:$AL$478&lt;11)*($AK$83:$AK$478="W"))</f>
        <v>7</v>
      </c>
      <c r="BK73" s="89">
        <f t="array" ref="BK73">SUM((BK$83:BK$478&gt;0)*($AL$83:$AL$478&lt;11)*($AK$83:$AK$478="W"))</f>
        <v>7</v>
      </c>
      <c r="BL73" s="89">
        <f t="array" ref="BL73">SUM((BL$83:BL$478&gt;0)*($AL$83:$AL$478&lt;11)*($AK$83:$AK$478="W"))</f>
        <v>7</v>
      </c>
      <c r="BM73" s="89">
        <f t="array" ref="BM73">SUM((BM$83:BM$478&gt;0)*($AL$83:$AL$478&lt;11)*($AK$83:$AK$478="W"))</f>
        <v>7</v>
      </c>
      <c r="BN73" s="89">
        <f t="array" ref="BN73">SUM((BN$83:BN$478&gt;0)*($AL$83:$AL$478&lt;11)*($AK$83:$AK$478="W"))</f>
        <v>7</v>
      </c>
      <c r="BO73" s="89">
        <f t="array" ref="BO73">SUM((BO$83:BO$478&gt;0)*($AL$83:$AL$478&lt;11)*($AK$83:$AK$478="W"))</f>
        <v>0</v>
      </c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111">I72/I73</f>
        <v>4.4285714285714288</v>
      </c>
      <c r="J74" s="75">
        <f t="shared" si="111"/>
        <v>3.4285714285714284</v>
      </c>
      <c r="K74" s="75">
        <f t="shared" si="111"/>
        <v>4.1428571428571432</v>
      </c>
      <c r="L74" s="75">
        <f t="shared" si="111"/>
        <v>3.7142857142857144</v>
      </c>
      <c r="M74" s="75">
        <f t="shared" si="111"/>
        <v>3.9285714285714284</v>
      </c>
      <c r="N74" s="75">
        <f t="shared" si="111"/>
        <v>3.4285714285714284</v>
      </c>
      <c r="O74" s="75">
        <f t="shared" si="111"/>
        <v>3.5714285714285716</v>
      </c>
      <c r="P74" s="75">
        <f t="shared" si="111"/>
        <v>3.8571428571428572</v>
      </c>
      <c r="Q74" s="75">
        <f t="shared" si="111"/>
        <v>3.7142857142857144</v>
      </c>
      <c r="R74" s="75">
        <f t="shared" si="111"/>
        <v>4.4285714285714288</v>
      </c>
      <c r="S74" s="75">
        <f t="shared" si="111"/>
        <v>4</v>
      </c>
      <c r="T74" s="75">
        <f t="shared" si="111"/>
        <v>3.7142857142857144</v>
      </c>
      <c r="U74" s="75">
        <f t="shared" si="111"/>
        <v>3.5714285714285716</v>
      </c>
      <c r="V74" s="75">
        <f t="shared" si="111"/>
        <v>4.2857142857142856</v>
      </c>
      <c r="W74" s="75">
        <f t="shared" si="111"/>
        <v>4.1428571428571432</v>
      </c>
      <c r="X74" s="75" t="e">
        <f t="shared" si="111"/>
        <v>#DIV/0!</v>
      </c>
      <c r="Y74" s="75" t="e">
        <f t="shared" si="111"/>
        <v>#DIV/0!</v>
      </c>
      <c r="Z74" s="75" t="e">
        <f t="shared" si="111"/>
        <v>#DIV/0!</v>
      </c>
      <c r="AA74" s="75" t="e">
        <f t="shared" si="111"/>
        <v>#DIV/0!</v>
      </c>
      <c r="AB74" s="75" t="e">
        <f t="shared" si="111"/>
        <v>#DIV/0!</v>
      </c>
      <c r="AC74" s="75" t="e">
        <f t="shared" si="111"/>
        <v>#DIV/0!</v>
      </c>
      <c r="AD74" s="75" t="e">
        <f t="shared" si="111"/>
        <v>#DIV/0!</v>
      </c>
      <c r="AE74" s="75" t="e">
        <f t="shared" si="111"/>
        <v>#DIV/0!</v>
      </c>
      <c r="AF74" s="75" t="e">
        <f t="shared" si="111"/>
        <v>#DIV/0!</v>
      </c>
      <c r="AG74" s="75" t="e">
        <f t="shared" si="111"/>
        <v>#DIV/0!</v>
      </c>
      <c r="AH74" s="75" t="e">
        <f t="shared" si="111"/>
        <v>#DIV/0!</v>
      </c>
      <c r="AI74" s="75" t="e">
        <f t="shared" si="111"/>
        <v>#DIV/0!</v>
      </c>
      <c r="AJ74" s="35" t="s">
        <v>133</v>
      </c>
      <c r="AM74" s="89">
        <f>IF(AM73=0,0,AM72/AM73)</f>
        <v>4.4285714285714288</v>
      </c>
      <c r="AN74" s="89">
        <f t="shared" ref="AN74:BJ74" si="112">IF(AN73=0,0,AN72/AN73)</f>
        <v>3.5714285714285716</v>
      </c>
      <c r="AO74" s="89">
        <f t="shared" si="112"/>
        <v>4.4285714285714288</v>
      </c>
      <c r="AP74" s="89">
        <f t="shared" si="112"/>
        <v>3.7142857142857144</v>
      </c>
      <c r="AQ74" s="89">
        <f t="shared" si="112"/>
        <v>4</v>
      </c>
      <c r="AR74" s="89">
        <f t="shared" si="112"/>
        <v>3.4285714285714284</v>
      </c>
      <c r="AS74" s="89">
        <f t="shared" si="112"/>
        <v>3.8571428571428572</v>
      </c>
      <c r="AT74" s="89">
        <f t="shared" si="112"/>
        <v>4</v>
      </c>
      <c r="AU74" s="89">
        <f t="shared" si="112"/>
        <v>3.5714285714285716</v>
      </c>
      <c r="AV74" s="89">
        <f t="shared" si="112"/>
        <v>4.2857142857142856</v>
      </c>
      <c r="AW74" s="89">
        <f t="shared" si="112"/>
        <v>3.8571428571428572</v>
      </c>
      <c r="AX74" s="89">
        <f t="shared" si="112"/>
        <v>3.8571428571428572</v>
      </c>
      <c r="AY74" s="89">
        <f t="shared" si="112"/>
        <v>3.7142857142857144</v>
      </c>
      <c r="AZ74" s="89">
        <f t="shared" si="112"/>
        <v>4.2857142857142856</v>
      </c>
      <c r="BA74" s="89">
        <f t="shared" si="112"/>
        <v>4</v>
      </c>
      <c r="BB74" s="89">
        <f t="shared" si="112"/>
        <v>3.2857142857142856</v>
      </c>
      <c r="BC74" s="89">
        <f t="shared" si="112"/>
        <v>3.8571428571428572</v>
      </c>
      <c r="BD74" s="89">
        <f t="shared" si="112"/>
        <v>3.8571428571428572</v>
      </c>
      <c r="BE74" s="89">
        <f t="shared" si="112"/>
        <v>3.4285714285714284</v>
      </c>
      <c r="BF74" s="89">
        <f t="shared" si="112"/>
        <v>3.2857142857142856</v>
      </c>
      <c r="BG74" s="89">
        <f t="shared" si="112"/>
        <v>3.7142857142857144</v>
      </c>
      <c r="BH74" s="89">
        <f t="shared" si="112"/>
        <v>3.8571428571428572</v>
      </c>
      <c r="BI74" s="89">
        <f t="shared" si="112"/>
        <v>4.5714285714285712</v>
      </c>
      <c r="BJ74" s="89">
        <f t="shared" si="112"/>
        <v>4.1428571428571432</v>
      </c>
      <c r="BK74" s="89">
        <f t="shared" ref="BK74:BO74" si="113">IF(BK73=0,0,BK72/BK73)</f>
        <v>3.5714285714285716</v>
      </c>
      <c r="BL74" s="89">
        <f t="shared" si="113"/>
        <v>3.4285714285714284</v>
      </c>
      <c r="BM74" s="89">
        <f t="shared" si="113"/>
        <v>4.2857142857142856</v>
      </c>
      <c r="BN74" s="89">
        <f t="shared" si="113"/>
        <v>4.2857142857142856</v>
      </c>
      <c r="BO74" s="89">
        <f t="shared" si="113"/>
        <v>0</v>
      </c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114">SUMIF($AM$82:$IV$82,I$82,$AM75:$IV75)</f>
        <v>31</v>
      </c>
      <c r="J75" s="75">
        <f t="shared" si="114"/>
        <v>48</v>
      </c>
      <c r="K75" s="75">
        <f t="shared" si="114"/>
        <v>58</v>
      </c>
      <c r="L75" s="75">
        <f t="shared" si="114"/>
        <v>26</v>
      </c>
      <c r="M75" s="75">
        <f t="shared" si="114"/>
        <v>55</v>
      </c>
      <c r="N75" s="75">
        <f t="shared" si="114"/>
        <v>48</v>
      </c>
      <c r="O75" s="75">
        <f t="shared" si="114"/>
        <v>50</v>
      </c>
      <c r="P75" s="75">
        <f t="shared" si="114"/>
        <v>54</v>
      </c>
      <c r="Q75" s="75">
        <f t="shared" si="114"/>
        <v>52</v>
      </c>
      <c r="R75" s="75">
        <f t="shared" si="114"/>
        <v>62</v>
      </c>
      <c r="S75" s="75">
        <f t="shared" ref="S75:AB76" si="115">SUMIF($AM$82:$IV$82,S$82,$AM75:$IV75)</f>
        <v>56</v>
      </c>
      <c r="T75" s="75">
        <f t="shared" si="115"/>
        <v>52</v>
      </c>
      <c r="U75" s="75">
        <f t="shared" si="115"/>
        <v>50</v>
      </c>
      <c r="V75" s="75">
        <f t="shared" si="115"/>
        <v>60</v>
      </c>
      <c r="W75" s="75">
        <f t="shared" si="115"/>
        <v>58</v>
      </c>
      <c r="X75" s="75">
        <f t="shared" si="115"/>
        <v>0</v>
      </c>
      <c r="Y75" s="75">
        <f t="shared" si="115"/>
        <v>0</v>
      </c>
      <c r="Z75" s="75">
        <f t="shared" si="115"/>
        <v>0</v>
      </c>
      <c r="AA75" s="75">
        <f t="shared" si="115"/>
        <v>0</v>
      </c>
      <c r="AB75" s="75">
        <f t="shared" si="115"/>
        <v>0</v>
      </c>
      <c r="AC75" s="75">
        <f t="shared" ref="AC75:AI76" si="116">SUMIF($AM$82:$IV$82,AC$82,$AM75:$IV75)</f>
        <v>0</v>
      </c>
      <c r="AD75" s="75">
        <f t="shared" si="116"/>
        <v>0</v>
      </c>
      <c r="AE75" s="75">
        <f t="shared" si="116"/>
        <v>0</v>
      </c>
      <c r="AF75" s="75">
        <f t="shared" si="116"/>
        <v>0</v>
      </c>
      <c r="AG75" s="75">
        <f t="shared" si="116"/>
        <v>0</v>
      </c>
      <c r="AH75" s="75">
        <f t="shared" si="116"/>
        <v>0</v>
      </c>
      <c r="AI75" s="75">
        <f t="shared" si="116"/>
        <v>0</v>
      </c>
      <c r="AJ75" s="35" t="s">
        <v>134</v>
      </c>
      <c r="AM75" s="89">
        <f t="array" ref="AM75">SUM((AM$83:AM$478)*($AL$83:$AL$478&lt;21)*($AK$83:$AK$478="W"))</f>
        <v>31</v>
      </c>
      <c r="AN75" s="89">
        <f t="array" ref="AN75">SUM((AN$83:AN$478)*($AL$83:$AL$478&lt;21)*($AK$83:$AK$478="W"))</f>
        <v>25</v>
      </c>
      <c r="AO75" s="89">
        <f t="array" ref="AO75">SUM((AO$83:AO$478)*($AL$83:$AL$478&lt;21)*($AK$83:$AK$478="W"))</f>
        <v>31</v>
      </c>
      <c r="AP75" s="89">
        <f t="array" ref="AP75">SUM((AP$83:AP$478)*($AL$83:$AL$478&lt;21)*($AK$83:$AK$478="W"))</f>
        <v>26</v>
      </c>
      <c r="AQ75" s="89">
        <f t="array" ref="AQ75">SUM((AQ$83:AQ$478)*($AL$83:$AL$478&lt;21)*($AK$83:$AK$478="W"))</f>
        <v>28</v>
      </c>
      <c r="AR75" s="89">
        <f t="array" ref="AR75">SUM((AR$83:AR$478)*($AL$83:$AL$478&lt;21)*($AK$83:$AK$478="W"))</f>
        <v>24</v>
      </c>
      <c r="AS75" s="89">
        <f t="array" ref="AS75">SUM((AS$83:AS$478)*($AL$83:$AL$478&lt;21)*($AK$83:$AK$478="W"))</f>
        <v>27</v>
      </c>
      <c r="AT75" s="89">
        <f t="array" ref="AT75">SUM((AT$83:AT$478)*($AL$83:$AL$478&lt;21)*($AK$83:$AK$478="W"))</f>
        <v>28</v>
      </c>
      <c r="AU75" s="89">
        <f t="array" ref="AU75">SUM((AU$83:AU$478)*($AL$83:$AL$478&lt;21)*($AK$83:$AK$478="W"))</f>
        <v>25</v>
      </c>
      <c r="AV75" s="89">
        <f t="array" ref="AV75">SUM((AV$83:AV$478)*($AL$83:$AL$478&lt;21)*($AK$83:$AK$478="W"))</f>
        <v>30</v>
      </c>
      <c r="AW75" s="89">
        <f t="array" ref="AW75">SUM((AW$83:AW$478)*($AL$83:$AL$478&lt;21)*($AK$83:$AK$478="W"))</f>
        <v>27</v>
      </c>
      <c r="AX75" s="89">
        <f t="array" ref="AX75">SUM((AX$83:AX$478)*($AL$83:$AL$478&lt;21)*($AK$83:$AK$478="W"))</f>
        <v>27</v>
      </c>
      <c r="AY75" s="89">
        <f t="array" ref="AY75">SUM((AY$83:AY$478)*($AL$83:$AL$478&lt;21)*($AK$83:$AK$478="W"))</f>
        <v>26</v>
      </c>
      <c r="AZ75" s="89">
        <f t="array" ref="AZ75">SUM((AZ$83:AZ$478)*($AL$83:$AL$478&lt;21)*($AK$83:$AK$478="W"))</f>
        <v>30</v>
      </c>
      <c r="BA75" s="89">
        <f t="array" ref="BA75">SUM((BA$83:BA$478)*($AL$83:$AL$478&lt;21)*($AK$83:$AK$478="W"))</f>
        <v>28</v>
      </c>
      <c r="BB75" s="89">
        <f t="array" ref="BB75">SUM((BB$83:BB$478)*($AL$83:$AL$478&lt;21)*($AK$83:$AK$478="W"))</f>
        <v>23</v>
      </c>
      <c r="BC75" s="89">
        <f t="array" ref="BC75">SUM((BC$83:BC$478)*($AL$83:$AL$478&lt;21)*($AK$83:$AK$478="W"))</f>
        <v>27</v>
      </c>
      <c r="BD75" s="89">
        <f t="array" ref="BD75">SUM((BD$83:BD$478)*($AL$83:$AL$478&lt;21)*($AK$83:$AK$478="W"))</f>
        <v>27</v>
      </c>
      <c r="BE75" s="89">
        <f t="array" ref="BE75">SUM((BE$83:BE$478)*($AL$83:$AL$478&lt;21)*($AK$83:$AK$478="W"))</f>
        <v>24</v>
      </c>
      <c r="BF75" s="89">
        <f t="array" ref="BF75">SUM((BF$83:BF$478)*($AL$83:$AL$478&lt;21)*($AK$83:$AK$478="W"))</f>
        <v>23</v>
      </c>
      <c r="BG75" s="89">
        <f t="array" ref="BG75">SUM((BG$83:BG$478)*($AL$83:$AL$478&lt;21)*($AK$83:$AK$478="W"))</f>
        <v>26</v>
      </c>
      <c r="BH75" s="89">
        <f t="array" ref="BH75">SUM((BH$83:BH$478)*($AL$83:$AL$478&lt;21)*($AK$83:$AK$478="W"))</f>
        <v>27</v>
      </c>
      <c r="BI75" s="89">
        <f t="array" ref="BI75">SUM((BI$83:BI$478)*($AL$83:$AL$478&lt;21)*($AK$83:$AK$478="W"))</f>
        <v>32</v>
      </c>
      <c r="BJ75" s="89">
        <f t="array" ref="BJ75">SUM((BJ$83:BJ$478)*($AL$83:$AL$478&lt;21)*($AK$83:$AK$478="W"))</f>
        <v>29</v>
      </c>
      <c r="BK75" s="89">
        <f t="array" ref="BK75">SUM((BK$83:BK$478)*($AL$83:$AL$478&lt;21)*($AK$83:$AK$478="W"))</f>
        <v>25</v>
      </c>
      <c r="BL75" s="89">
        <f t="array" ref="BL75">SUM((BL$83:BL$478)*($AL$83:$AL$478&lt;21)*($AK$83:$AK$478="W"))</f>
        <v>24</v>
      </c>
      <c r="BM75" s="89">
        <f t="array" ref="BM75">SUM((BM$83:BM$478)*($AL$83:$AL$478&lt;21)*($AK$83:$AK$478="W"))</f>
        <v>30</v>
      </c>
      <c r="BN75" s="89">
        <f t="array" ref="BN75">SUM((BN$83:BN$478)*($AL$83:$AL$478&lt;21)*($AK$83:$AK$478="W"))</f>
        <v>30</v>
      </c>
      <c r="BO75" s="89">
        <f t="array" ref="BO75">SUM((BO$83:BO$478)*($AL$83:$AL$478&lt;21)*($AK$83:$AK$478="W"))</f>
        <v>0</v>
      </c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114"/>
        <v>7</v>
      </c>
      <c r="J76" s="75">
        <f t="shared" si="114"/>
        <v>14</v>
      </c>
      <c r="K76" s="75">
        <f t="shared" si="114"/>
        <v>14</v>
      </c>
      <c r="L76" s="75">
        <f t="shared" si="114"/>
        <v>7</v>
      </c>
      <c r="M76" s="75">
        <f t="shared" si="114"/>
        <v>14</v>
      </c>
      <c r="N76" s="75">
        <f t="shared" si="114"/>
        <v>14</v>
      </c>
      <c r="O76" s="75">
        <f t="shared" si="114"/>
        <v>14</v>
      </c>
      <c r="P76" s="75">
        <f t="shared" si="114"/>
        <v>14</v>
      </c>
      <c r="Q76" s="75">
        <f t="shared" si="114"/>
        <v>14</v>
      </c>
      <c r="R76" s="75">
        <f t="shared" si="114"/>
        <v>14</v>
      </c>
      <c r="S76" s="75">
        <f t="shared" si="115"/>
        <v>14</v>
      </c>
      <c r="T76" s="75">
        <f t="shared" si="115"/>
        <v>14</v>
      </c>
      <c r="U76" s="75">
        <f t="shared" si="115"/>
        <v>14</v>
      </c>
      <c r="V76" s="75">
        <f t="shared" si="115"/>
        <v>14</v>
      </c>
      <c r="W76" s="75">
        <f t="shared" si="115"/>
        <v>14</v>
      </c>
      <c r="X76" s="75">
        <f t="shared" si="115"/>
        <v>0</v>
      </c>
      <c r="Y76" s="75">
        <f t="shared" si="115"/>
        <v>0</v>
      </c>
      <c r="Z76" s="75">
        <f t="shared" si="115"/>
        <v>0</v>
      </c>
      <c r="AA76" s="75">
        <f t="shared" si="115"/>
        <v>0</v>
      </c>
      <c r="AB76" s="75">
        <f t="shared" si="115"/>
        <v>0</v>
      </c>
      <c r="AC76" s="75">
        <f t="shared" si="116"/>
        <v>0</v>
      </c>
      <c r="AD76" s="75">
        <f t="shared" si="116"/>
        <v>0</v>
      </c>
      <c r="AE76" s="75">
        <f t="shared" si="116"/>
        <v>0</v>
      </c>
      <c r="AF76" s="75">
        <f t="shared" si="116"/>
        <v>0</v>
      </c>
      <c r="AG76" s="75">
        <f t="shared" si="116"/>
        <v>0</v>
      </c>
      <c r="AH76" s="75">
        <f t="shared" si="116"/>
        <v>0</v>
      </c>
      <c r="AI76" s="75">
        <f t="shared" si="116"/>
        <v>0</v>
      </c>
      <c r="AJ76" s="35" t="s">
        <v>135</v>
      </c>
      <c r="AM76" s="89">
        <f t="array" ref="AM76">SUM((AM$83:AM$478&gt;0)*($AL$83:$AL$478&lt;21)*($AK$83:$AK$478="W"))</f>
        <v>7</v>
      </c>
      <c r="AN76" s="89">
        <f t="array" ref="AN76">SUM((AN$83:AN$478&gt;0)*($AL$83:$AL$478&lt;21)*($AK$83:$AK$478="W"))</f>
        <v>7</v>
      </c>
      <c r="AO76" s="89">
        <f t="array" ref="AO76">SUM((AO$83:AO$478&gt;0)*($AL$83:$AL$478&lt;21)*($AK$83:$AK$478="W"))</f>
        <v>7</v>
      </c>
      <c r="AP76" s="89">
        <f t="array" ref="AP76">SUM((AP$83:AP$478&gt;0)*($AL$83:$AL$478&lt;21)*($AK$83:$AK$478="W"))</f>
        <v>7</v>
      </c>
      <c r="AQ76" s="89">
        <f t="array" ref="AQ76">SUM((AQ$83:AQ$478&gt;0)*($AL$83:$AL$478&lt;21)*($AK$83:$AK$478="W"))</f>
        <v>7</v>
      </c>
      <c r="AR76" s="89">
        <f t="array" ref="AR76">SUM((AR$83:AR$478&gt;0)*($AL$83:$AL$478&lt;21)*($AK$83:$AK$478="W"))</f>
        <v>7</v>
      </c>
      <c r="AS76" s="89">
        <f t="array" ref="AS76">SUM((AS$83:AS$478&gt;0)*($AL$83:$AL$478&lt;21)*($AK$83:$AK$478="W"))</f>
        <v>7</v>
      </c>
      <c r="AT76" s="89">
        <f t="array" ref="AT76">SUM((AT$83:AT$478&gt;0)*($AL$83:$AL$478&lt;21)*($AK$83:$AK$478="W"))</f>
        <v>7</v>
      </c>
      <c r="AU76" s="89">
        <f t="array" ref="AU76">SUM((AU$83:AU$478&gt;0)*($AL$83:$AL$478&lt;21)*($AK$83:$AK$478="W"))</f>
        <v>7</v>
      </c>
      <c r="AV76" s="89">
        <f t="array" ref="AV76">SUM((AV$83:AV$478&gt;0)*($AL$83:$AL$478&lt;21)*($AK$83:$AK$478="W"))</f>
        <v>7</v>
      </c>
      <c r="AW76" s="89">
        <f t="array" ref="AW76">SUM((AW$83:AW$478&gt;0)*($AL$83:$AL$478&lt;21)*($AK$83:$AK$478="W"))</f>
        <v>7</v>
      </c>
      <c r="AX76" s="89">
        <f t="array" ref="AX76">SUM((AX$83:AX$478&gt;0)*($AL$83:$AL$478&lt;21)*($AK$83:$AK$478="W"))</f>
        <v>7</v>
      </c>
      <c r="AY76" s="89">
        <f t="array" ref="AY76">SUM((AY$83:AY$478&gt;0)*($AL$83:$AL$478&lt;21)*($AK$83:$AK$478="W"))</f>
        <v>7</v>
      </c>
      <c r="AZ76" s="89">
        <f t="array" ref="AZ76">SUM((AZ$83:AZ$478&gt;0)*($AL$83:$AL$478&lt;21)*($AK$83:$AK$478="W"))</f>
        <v>7</v>
      </c>
      <c r="BA76" s="89">
        <f t="array" ref="BA76">SUM((BA$83:BA$478&gt;0)*($AL$83:$AL$478&lt;21)*($AK$83:$AK$478="W"))</f>
        <v>7</v>
      </c>
      <c r="BB76" s="89">
        <f t="array" ref="BB76">SUM((BB$83:BB$478&gt;0)*($AL$83:$AL$478&lt;21)*($AK$83:$AK$478="W"))</f>
        <v>7</v>
      </c>
      <c r="BC76" s="89">
        <f t="array" ref="BC76">SUM((BC$83:BC$478&gt;0)*($AL$83:$AL$478&lt;21)*($AK$83:$AK$478="W"))</f>
        <v>7</v>
      </c>
      <c r="BD76" s="89">
        <f t="array" ref="BD76">SUM((BD$83:BD$478&gt;0)*($AL$83:$AL$478&lt;21)*($AK$83:$AK$478="W"))</f>
        <v>7</v>
      </c>
      <c r="BE76" s="89">
        <f t="array" ref="BE76">SUM((BE$83:BE$478&gt;0)*($AL$83:$AL$478&lt;21)*($AK$83:$AK$478="W"))</f>
        <v>7</v>
      </c>
      <c r="BF76" s="89">
        <f t="array" ref="BF76">SUM((BF$83:BF$478&gt;0)*($AL$83:$AL$478&lt;21)*($AK$83:$AK$478="W"))</f>
        <v>7</v>
      </c>
      <c r="BG76" s="89">
        <f t="array" ref="BG76">SUM((BG$83:BG$478&gt;0)*($AL$83:$AL$478&lt;21)*($AK$83:$AK$478="W"))</f>
        <v>7</v>
      </c>
      <c r="BH76" s="89">
        <f t="array" ref="BH76">SUM((BH$83:BH$478&gt;0)*($AL$83:$AL$478&lt;21)*($AK$83:$AK$478="W"))</f>
        <v>7</v>
      </c>
      <c r="BI76" s="89">
        <f t="array" ref="BI76">SUM((BI$83:BI$478&gt;0)*($AL$83:$AL$478&lt;21)*($AK$83:$AK$478="W"))</f>
        <v>7</v>
      </c>
      <c r="BJ76" s="89">
        <f t="array" ref="BJ76">SUM((BJ$83:BJ$478&gt;0)*($AL$83:$AL$478&lt;21)*($AK$83:$AK$478="W"))</f>
        <v>7</v>
      </c>
      <c r="BK76" s="89">
        <f t="array" ref="BK76">SUM((BK$83:BK$478&gt;0)*($AL$83:$AL$478&lt;21)*($AK$83:$AK$478="W"))</f>
        <v>7</v>
      </c>
      <c r="BL76" s="89">
        <f t="array" ref="BL76">SUM((BL$83:BL$478&gt;0)*($AL$83:$AL$478&lt;21)*($AK$83:$AK$478="W"))</f>
        <v>7</v>
      </c>
      <c r="BM76" s="89">
        <f t="array" ref="BM76">SUM((BM$83:BM$478&gt;0)*($AL$83:$AL$478&lt;21)*($AK$83:$AK$478="W"))</f>
        <v>7</v>
      </c>
      <c r="BN76" s="89">
        <f t="array" ref="BN76">SUM((BN$83:BN$478&gt;0)*($AL$83:$AL$478&lt;21)*($AK$83:$AK$478="W"))</f>
        <v>7</v>
      </c>
      <c r="BO76" s="89">
        <f t="array" ref="BO76">SUM((BO$83:BO$478&gt;0)*($AL$83:$AL$478&lt;21)*($AK$83:$AK$478="W"))</f>
        <v>0</v>
      </c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17">I75/I76</f>
        <v>4.4285714285714288</v>
      </c>
      <c r="J77" s="75">
        <f t="shared" si="117"/>
        <v>3.4285714285714284</v>
      </c>
      <c r="K77" s="75">
        <f t="shared" si="117"/>
        <v>4.1428571428571432</v>
      </c>
      <c r="L77" s="75">
        <f t="shared" si="117"/>
        <v>3.7142857142857144</v>
      </c>
      <c r="M77" s="75">
        <f t="shared" si="117"/>
        <v>3.9285714285714284</v>
      </c>
      <c r="N77" s="75">
        <f t="shared" si="117"/>
        <v>3.4285714285714284</v>
      </c>
      <c r="O77" s="75">
        <f t="shared" si="117"/>
        <v>3.5714285714285716</v>
      </c>
      <c r="P77" s="75">
        <f t="shared" si="117"/>
        <v>3.8571428571428572</v>
      </c>
      <c r="Q77" s="75">
        <f t="shared" si="117"/>
        <v>3.7142857142857144</v>
      </c>
      <c r="R77" s="75">
        <f t="shared" si="117"/>
        <v>4.4285714285714288</v>
      </c>
      <c r="S77" s="75">
        <f t="shared" si="117"/>
        <v>4</v>
      </c>
      <c r="T77" s="75">
        <f t="shared" si="117"/>
        <v>3.7142857142857144</v>
      </c>
      <c r="U77" s="75">
        <f t="shared" si="117"/>
        <v>3.5714285714285716</v>
      </c>
      <c r="V77" s="75">
        <f t="shared" si="117"/>
        <v>4.2857142857142856</v>
      </c>
      <c r="W77" s="75">
        <f t="shared" si="117"/>
        <v>4.1428571428571432</v>
      </c>
      <c r="X77" s="75" t="e">
        <f t="shared" si="117"/>
        <v>#DIV/0!</v>
      </c>
      <c r="Y77" s="75" t="e">
        <f t="shared" si="117"/>
        <v>#DIV/0!</v>
      </c>
      <c r="Z77" s="75" t="e">
        <f t="shared" si="117"/>
        <v>#DIV/0!</v>
      </c>
      <c r="AA77" s="75" t="e">
        <f t="shared" si="117"/>
        <v>#DIV/0!</v>
      </c>
      <c r="AB77" s="75" t="e">
        <f t="shared" si="117"/>
        <v>#DIV/0!</v>
      </c>
      <c r="AC77" s="75" t="e">
        <f t="shared" si="117"/>
        <v>#DIV/0!</v>
      </c>
      <c r="AD77" s="75" t="e">
        <f t="shared" si="117"/>
        <v>#DIV/0!</v>
      </c>
      <c r="AE77" s="75" t="e">
        <f t="shared" si="117"/>
        <v>#DIV/0!</v>
      </c>
      <c r="AF77" s="75" t="e">
        <f t="shared" si="117"/>
        <v>#DIV/0!</v>
      </c>
      <c r="AG77" s="75" t="e">
        <f t="shared" si="117"/>
        <v>#DIV/0!</v>
      </c>
      <c r="AH77" s="75" t="e">
        <f t="shared" si="117"/>
        <v>#DIV/0!</v>
      </c>
      <c r="AI77" s="75" t="e">
        <f t="shared" si="117"/>
        <v>#DIV/0!</v>
      </c>
      <c r="AJ77" s="35" t="s">
        <v>136</v>
      </c>
      <c r="AM77" s="89">
        <f>IF(AM76=0,0,AM75/AM76)</f>
        <v>4.4285714285714288</v>
      </c>
      <c r="AN77" s="89">
        <f t="shared" ref="AN77:BJ77" si="118">IF(AN76=0,0,AN75/AN76)</f>
        <v>3.5714285714285716</v>
      </c>
      <c r="AO77" s="89">
        <f t="shared" si="118"/>
        <v>4.4285714285714288</v>
      </c>
      <c r="AP77" s="89">
        <f t="shared" si="118"/>
        <v>3.7142857142857144</v>
      </c>
      <c r="AQ77" s="89">
        <f t="shared" si="118"/>
        <v>4</v>
      </c>
      <c r="AR77" s="89">
        <f t="shared" si="118"/>
        <v>3.4285714285714284</v>
      </c>
      <c r="AS77" s="89">
        <f t="shared" si="118"/>
        <v>3.8571428571428572</v>
      </c>
      <c r="AT77" s="89">
        <f t="shared" si="118"/>
        <v>4</v>
      </c>
      <c r="AU77" s="89">
        <f t="shared" si="118"/>
        <v>3.5714285714285716</v>
      </c>
      <c r="AV77" s="89">
        <f t="shared" si="118"/>
        <v>4.2857142857142856</v>
      </c>
      <c r="AW77" s="89">
        <f t="shared" si="118"/>
        <v>3.8571428571428572</v>
      </c>
      <c r="AX77" s="89">
        <f t="shared" si="118"/>
        <v>3.8571428571428572</v>
      </c>
      <c r="AY77" s="89">
        <f t="shared" si="118"/>
        <v>3.7142857142857144</v>
      </c>
      <c r="AZ77" s="89">
        <f t="shared" si="118"/>
        <v>4.2857142857142856</v>
      </c>
      <c r="BA77" s="89">
        <f t="shared" si="118"/>
        <v>4</v>
      </c>
      <c r="BB77" s="89">
        <f t="shared" si="118"/>
        <v>3.2857142857142856</v>
      </c>
      <c r="BC77" s="89">
        <f t="shared" si="118"/>
        <v>3.8571428571428572</v>
      </c>
      <c r="BD77" s="89">
        <f t="shared" si="118"/>
        <v>3.8571428571428572</v>
      </c>
      <c r="BE77" s="89">
        <f t="shared" si="118"/>
        <v>3.4285714285714284</v>
      </c>
      <c r="BF77" s="89">
        <f t="shared" si="118"/>
        <v>3.2857142857142856</v>
      </c>
      <c r="BG77" s="89">
        <f t="shared" si="118"/>
        <v>3.7142857142857144</v>
      </c>
      <c r="BH77" s="89">
        <f t="shared" si="118"/>
        <v>3.8571428571428572</v>
      </c>
      <c r="BI77" s="89">
        <f t="shared" si="118"/>
        <v>4.5714285714285712</v>
      </c>
      <c r="BJ77" s="89">
        <f t="shared" si="118"/>
        <v>4.1428571428571432</v>
      </c>
      <c r="BK77" s="89">
        <f t="shared" ref="BK77:BO77" si="119">IF(BK76=0,0,BK75/BK76)</f>
        <v>3.5714285714285716</v>
      </c>
      <c r="BL77" s="89">
        <f t="shared" si="119"/>
        <v>3.4285714285714284</v>
      </c>
      <c r="BM77" s="89">
        <f t="shared" si="119"/>
        <v>4.2857142857142856</v>
      </c>
      <c r="BN77" s="89">
        <f t="shared" si="119"/>
        <v>4.2857142857142856</v>
      </c>
      <c r="BO77" s="89">
        <f t="shared" si="119"/>
        <v>0</v>
      </c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20">SUMIF($AM$82:$IV$82,I$82,$AM78:$IV78)</f>
        <v>31</v>
      </c>
      <c r="J78" s="75">
        <f t="shared" si="120"/>
        <v>48</v>
      </c>
      <c r="K78" s="75">
        <f t="shared" si="120"/>
        <v>58</v>
      </c>
      <c r="L78" s="75">
        <f t="shared" si="120"/>
        <v>26</v>
      </c>
      <c r="M78" s="75">
        <f t="shared" si="120"/>
        <v>55</v>
      </c>
      <c r="N78" s="75">
        <f t="shared" si="120"/>
        <v>48</v>
      </c>
      <c r="O78" s="75">
        <f t="shared" si="120"/>
        <v>50</v>
      </c>
      <c r="P78" s="75">
        <f t="shared" si="120"/>
        <v>54</v>
      </c>
      <c r="Q78" s="75">
        <f t="shared" si="120"/>
        <v>52</v>
      </c>
      <c r="R78" s="75">
        <f t="shared" si="120"/>
        <v>62</v>
      </c>
      <c r="S78" s="75">
        <f t="shared" ref="S78:AB79" si="121">SUMIF($AM$82:$IV$82,S$82,$AM78:$IV78)</f>
        <v>56</v>
      </c>
      <c r="T78" s="75">
        <f t="shared" si="121"/>
        <v>52</v>
      </c>
      <c r="U78" s="75">
        <f t="shared" si="121"/>
        <v>50</v>
      </c>
      <c r="V78" s="75">
        <f t="shared" si="121"/>
        <v>60</v>
      </c>
      <c r="W78" s="75">
        <f t="shared" si="121"/>
        <v>58</v>
      </c>
      <c r="X78" s="75">
        <f t="shared" si="121"/>
        <v>0</v>
      </c>
      <c r="Y78" s="75">
        <f t="shared" si="121"/>
        <v>0</v>
      </c>
      <c r="Z78" s="75">
        <f t="shared" si="121"/>
        <v>0</v>
      </c>
      <c r="AA78" s="75">
        <f t="shared" si="121"/>
        <v>0</v>
      </c>
      <c r="AB78" s="75">
        <f t="shared" si="121"/>
        <v>0</v>
      </c>
      <c r="AC78" s="75">
        <f t="shared" ref="AC78:AI79" si="122">SUMIF($AM$82:$IV$82,AC$82,$AM78:$IV78)</f>
        <v>0</v>
      </c>
      <c r="AD78" s="75">
        <f t="shared" si="122"/>
        <v>0</v>
      </c>
      <c r="AE78" s="75">
        <f t="shared" si="122"/>
        <v>0</v>
      </c>
      <c r="AF78" s="75">
        <f t="shared" si="122"/>
        <v>0</v>
      </c>
      <c r="AG78" s="75">
        <f t="shared" si="122"/>
        <v>0</v>
      </c>
      <c r="AH78" s="75">
        <f t="shared" si="122"/>
        <v>0</v>
      </c>
      <c r="AI78" s="75">
        <f t="shared" si="122"/>
        <v>0</v>
      </c>
      <c r="AJ78" s="35" t="s">
        <v>137</v>
      </c>
      <c r="AM78" s="89">
        <f t="array" ref="AM78">SUM((AM$83:AM$478)*($AL$83:$AL$478&lt;31)*($AK$83:$AK$478="W"))</f>
        <v>31</v>
      </c>
      <c r="AN78" s="89">
        <f t="array" ref="AN78">SUM((AN$83:AN$478)*($AL$83:$AL$478&lt;31)*($AK$83:$AK$478="W"))</f>
        <v>25</v>
      </c>
      <c r="AO78" s="89">
        <f t="array" ref="AO78">SUM((AO$83:AO$478)*($AL$83:$AL$478&lt;31)*($AK$83:$AK$478="W"))</f>
        <v>31</v>
      </c>
      <c r="AP78" s="89">
        <f t="array" ref="AP78">SUM((AP$83:AP$478)*($AL$83:$AL$478&lt;31)*($AK$83:$AK$478="W"))</f>
        <v>26</v>
      </c>
      <c r="AQ78" s="89">
        <f t="array" ref="AQ78">SUM((AQ$83:AQ$478)*($AL$83:$AL$478&lt;31)*($AK$83:$AK$478="W"))</f>
        <v>28</v>
      </c>
      <c r="AR78" s="89">
        <f t="array" ref="AR78">SUM((AR$83:AR$478)*($AL$83:$AL$478&lt;31)*($AK$83:$AK$478="W"))</f>
        <v>24</v>
      </c>
      <c r="AS78" s="89">
        <f t="array" ref="AS78">SUM((AS$83:AS$478)*($AL$83:$AL$478&lt;31)*($AK$83:$AK$478="W"))</f>
        <v>27</v>
      </c>
      <c r="AT78" s="89">
        <f t="array" ref="AT78">SUM((AT$83:AT$478)*($AL$83:$AL$478&lt;31)*($AK$83:$AK$478="W"))</f>
        <v>28</v>
      </c>
      <c r="AU78" s="89">
        <f t="array" ref="AU78">SUM((AU$83:AU$478)*($AL$83:$AL$478&lt;31)*($AK$83:$AK$478="W"))</f>
        <v>25</v>
      </c>
      <c r="AV78" s="89">
        <f t="array" ref="AV78">SUM((AV$83:AV$478)*($AL$83:$AL$478&lt;31)*($AK$83:$AK$478="W"))</f>
        <v>30</v>
      </c>
      <c r="AW78" s="89">
        <f t="array" ref="AW78">SUM((AW$83:AW$478)*($AL$83:$AL$478&lt;31)*($AK$83:$AK$478="W"))</f>
        <v>27</v>
      </c>
      <c r="AX78" s="89">
        <f t="array" ref="AX78">SUM((AX$83:AX$478)*($AL$83:$AL$478&lt;31)*($AK$83:$AK$478="W"))</f>
        <v>27</v>
      </c>
      <c r="AY78" s="89">
        <f t="array" ref="AY78">SUM((AY$83:AY$478)*($AL$83:$AL$478&lt;31)*($AK$83:$AK$478="W"))</f>
        <v>26</v>
      </c>
      <c r="AZ78" s="89">
        <f t="array" ref="AZ78">SUM((AZ$83:AZ$478)*($AL$83:$AL$478&lt;31)*($AK$83:$AK$478="W"))</f>
        <v>30</v>
      </c>
      <c r="BA78" s="89">
        <f t="array" ref="BA78">SUM((BA$83:BA$478)*($AL$83:$AL$478&lt;31)*($AK$83:$AK$478="W"))</f>
        <v>28</v>
      </c>
      <c r="BB78" s="89">
        <f t="array" ref="BB78">SUM((BB$83:BB$478)*($AL$83:$AL$478&lt;31)*($AK$83:$AK$478="W"))</f>
        <v>23</v>
      </c>
      <c r="BC78" s="89">
        <f t="array" ref="BC78">SUM((BC$83:BC$478)*($AL$83:$AL$478&lt;31)*($AK$83:$AK$478="W"))</f>
        <v>27</v>
      </c>
      <c r="BD78" s="89">
        <f t="array" ref="BD78">SUM((BD$83:BD$478)*($AL$83:$AL$478&lt;31)*($AK$83:$AK$478="W"))</f>
        <v>27</v>
      </c>
      <c r="BE78" s="89">
        <f t="array" ref="BE78">SUM((BE$83:BE$478)*($AL$83:$AL$478&lt;31)*($AK$83:$AK$478="W"))</f>
        <v>24</v>
      </c>
      <c r="BF78" s="89">
        <f t="array" ref="BF78">SUM((BF$83:BF$478)*($AL$83:$AL$478&lt;31)*($AK$83:$AK$478="W"))</f>
        <v>23</v>
      </c>
      <c r="BG78" s="89">
        <f t="array" ref="BG78">SUM((BG$83:BG$478)*($AL$83:$AL$478&lt;31)*($AK$83:$AK$478="W"))</f>
        <v>26</v>
      </c>
      <c r="BH78" s="89">
        <f t="array" ref="BH78">SUM((BH$83:BH$478)*($AL$83:$AL$478&lt;31)*($AK$83:$AK$478="W"))</f>
        <v>27</v>
      </c>
      <c r="BI78" s="89">
        <f t="array" ref="BI78">SUM((BI$83:BI$478)*($AL$83:$AL$478&lt;31)*($AK$83:$AK$478="W"))</f>
        <v>32</v>
      </c>
      <c r="BJ78" s="89">
        <f t="array" ref="BJ78">SUM((BJ$83:BJ$478)*($AL$83:$AL$478&lt;31)*($AK$83:$AK$478="W"))</f>
        <v>29</v>
      </c>
      <c r="BK78" s="89">
        <f t="array" ref="BK78">SUM((BK$83:BK$478)*($AL$83:$AL$478&lt;31)*($AK$83:$AK$478="W"))</f>
        <v>25</v>
      </c>
      <c r="BL78" s="89">
        <f t="array" ref="BL78">SUM((BL$83:BL$478)*($AL$83:$AL$478&lt;31)*($AK$83:$AK$478="W"))</f>
        <v>24</v>
      </c>
      <c r="BM78" s="89">
        <f t="array" ref="BM78">SUM((BM$83:BM$478)*($AL$83:$AL$478&lt;31)*($AK$83:$AK$478="W"))</f>
        <v>30</v>
      </c>
      <c r="BN78" s="89">
        <f t="array" ref="BN78">SUM((BN$83:BN$478)*($AL$83:$AL$478&lt;31)*($AK$83:$AK$478="W"))</f>
        <v>30</v>
      </c>
      <c r="BO78" s="89">
        <f t="array" ref="BO78">SUM((BO$83:BO$478)*($AL$83:$AL$478&lt;31)*($AK$83:$AK$478="W"))</f>
        <v>0</v>
      </c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20"/>
        <v>7</v>
      </c>
      <c r="J79" s="75">
        <f t="shared" si="120"/>
        <v>14</v>
      </c>
      <c r="K79" s="75">
        <f t="shared" si="120"/>
        <v>14</v>
      </c>
      <c r="L79" s="75">
        <f t="shared" si="120"/>
        <v>7</v>
      </c>
      <c r="M79" s="75">
        <f t="shared" si="120"/>
        <v>14</v>
      </c>
      <c r="N79" s="75">
        <f t="shared" si="120"/>
        <v>14</v>
      </c>
      <c r="O79" s="75">
        <f t="shared" si="120"/>
        <v>14</v>
      </c>
      <c r="P79" s="75">
        <f t="shared" si="120"/>
        <v>14</v>
      </c>
      <c r="Q79" s="75">
        <f t="shared" si="120"/>
        <v>14</v>
      </c>
      <c r="R79" s="75">
        <f t="shared" si="120"/>
        <v>14</v>
      </c>
      <c r="S79" s="75">
        <f t="shared" si="121"/>
        <v>14</v>
      </c>
      <c r="T79" s="75">
        <f t="shared" si="121"/>
        <v>14</v>
      </c>
      <c r="U79" s="75">
        <f t="shared" si="121"/>
        <v>14</v>
      </c>
      <c r="V79" s="75">
        <f t="shared" si="121"/>
        <v>14</v>
      </c>
      <c r="W79" s="75">
        <f t="shared" si="121"/>
        <v>14</v>
      </c>
      <c r="X79" s="75">
        <f t="shared" si="121"/>
        <v>0</v>
      </c>
      <c r="Y79" s="75">
        <f t="shared" si="121"/>
        <v>0</v>
      </c>
      <c r="Z79" s="75">
        <f t="shared" si="121"/>
        <v>0</v>
      </c>
      <c r="AA79" s="75">
        <f t="shared" si="121"/>
        <v>0</v>
      </c>
      <c r="AB79" s="75">
        <f t="shared" si="121"/>
        <v>0</v>
      </c>
      <c r="AC79" s="75">
        <f t="shared" si="122"/>
        <v>0</v>
      </c>
      <c r="AD79" s="75">
        <f t="shared" si="122"/>
        <v>0</v>
      </c>
      <c r="AE79" s="75">
        <f t="shared" si="122"/>
        <v>0</v>
      </c>
      <c r="AF79" s="75">
        <f t="shared" si="122"/>
        <v>0</v>
      </c>
      <c r="AG79" s="75">
        <f t="shared" si="122"/>
        <v>0</v>
      </c>
      <c r="AH79" s="75">
        <f t="shared" si="122"/>
        <v>0</v>
      </c>
      <c r="AI79" s="75">
        <f t="shared" si="122"/>
        <v>0</v>
      </c>
      <c r="AJ79" s="35" t="s">
        <v>138</v>
      </c>
      <c r="AM79" s="89">
        <f t="array" ref="AM79">SUM((AM$83:AM$478&gt;0)*($AL$83:$AL$478&lt;31)*($AK$83:$AK$478="W"))</f>
        <v>7</v>
      </c>
      <c r="AN79" s="89">
        <f t="array" ref="AN79">SUM((AN$83:AN$478&gt;0)*($AL$83:$AL$478&lt;31)*($AK$83:$AK$478="W"))</f>
        <v>7</v>
      </c>
      <c r="AO79" s="89">
        <f t="array" ref="AO79">SUM((AO$83:AO$478&gt;0)*($AL$83:$AL$478&lt;31)*($AK$83:$AK$478="W"))</f>
        <v>7</v>
      </c>
      <c r="AP79" s="89">
        <f t="array" ref="AP79">SUM((AP$83:AP$478&gt;0)*($AL$83:$AL$478&lt;31)*($AK$83:$AK$478="W"))</f>
        <v>7</v>
      </c>
      <c r="AQ79" s="89">
        <f t="array" ref="AQ79">SUM((AQ$83:AQ$478&gt;0)*($AL$83:$AL$478&lt;31)*($AK$83:$AK$478="W"))</f>
        <v>7</v>
      </c>
      <c r="AR79" s="89">
        <f t="array" ref="AR79">SUM((AR$83:AR$478&gt;0)*($AL$83:$AL$478&lt;31)*($AK$83:$AK$478="W"))</f>
        <v>7</v>
      </c>
      <c r="AS79" s="89">
        <f t="array" ref="AS79">SUM((AS$83:AS$478&gt;0)*($AL$83:$AL$478&lt;31)*($AK$83:$AK$478="W"))</f>
        <v>7</v>
      </c>
      <c r="AT79" s="89">
        <f t="array" ref="AT79">SUM((AT$83:AT$478&gt;0)*($AL$83:$AL$478&lt;31)*($AK$83:$AK$478="W"))</f>
        <v>7</v>
      </c>
      <c r="AU79" s="89">
        <f t="array" ref="AU79">SUM((AU$83:AU$478&gt;0)*($AL$83:$AL$478&lt;31)*($AK$83:$AK$478="W"))</f>
        <v>7</v>
      </c>
      <c r="AV79" s="89">
        <f t="array" ref="AV79">SUM((AV$83:AV$478&gt;0)*($AL$83:$AL$478&lt;31)*($AK$83:$AK$478="W"))</f>
        <v>7</v>
      </c>
      <c r="AW79" s="89">
        <f t="array" ref="AW79">SUM((AW$83:AW$478&gt;0)*($AL$83:$AL$478&lt;31)*($AK$83:$AK$478="W"))</f>
        <v>7</v>
      </c>
      <c r="AX79" s="89">
        <f t="array" ref="AX79">SUM((AX$83:AX$478&gt;0)*($AL$83:$AL$478&lt;31)*($AK$83:$AK$478="W"))</f>
        <v>7</v>
      </c>
      <c r="AY79" s="89">
        <f t="array" ref="AY79">SUM((AY$83:AY$478&gt;0)*($AL$83:$AL$478&lt;31)*($AK$83:$AK$478="W"))</f>
        <v>7</v>
      </c>
      <c r="AZ79" s="89">
        <f t="array" ref="AZ79">SUM((AZ$83:AZ$478&gt;0)*($AL$83:$AL$478&lt;31)*($AK$83:$AK$478="W"))</f>
        <v>7</v>
      </c>
      <c r="BA79" s="89">
        <f t="array" ref="BA79">SUM((BA$83:BA$478&gt;0)*($AL$83:$AL$478&lt;31)*($AK$83:$AK$478="W"))</f>
        <v>7</v>
      </c>
      <c r="BB79" s="89">
        <f t="array" ref="BB79">SUM((BB$83:BB$478&gt;0)*($AL$83:$AL$478&lt;31)*($AK$83:$AK$478="W"))</f>
        <v>7</v>
      </c>
      <c r="BC79" s="89">
        <f t="array" ref="BC79">SUM((BC$83:BC$478&gt;0)*($AL$83:$AL$478&lt;31)*($AK$83:$AK$478="W"))</f>
        <v>7</v>
      </c>
      <c r="BD79" s="89">
        <f t="array" ref="BD79">SUM((BD$83:BD$478&gt;0)*($AL$83:$AL$478&lt;31)*($AK$83:$AK$478="W"))</f>
        <v>7</v>
      </c>
      <c r="BE79" s="89">
        <f t="array" ref="BE79">SUM((BE$83:BE$478&gt;0)*($AL$83:$AL$478&lt;31)*($AK$83:$AK$478="W"))</f>
        <v>7</v>
      </c>
      <c r="BF79" s="89">
        <f t="array" ref="BF79">SUM((BF$83:BF$478&gt;0)*($AL$83:$AL$478&lt;31)*($AK$83:$AK$478="W"))</f>
        <v>7</v>
      </c>
      <c r="BG79" s="89">
        <f t="array" ref="BG79">SUM((BG$83:BG$478&gt;0)*($AL$83:$AL$478&lt;31)*($AK$83:$AK$478="W"))</f>
        <v>7</v>
      </c>
      <c r="BH79" s="89">
        <f t="array" ref="BH79">SUM((BH$83:BH$478&gt;0)*($AL$83:$AL$478&lt;31)*($AK$83:$AK$478="W"))</f>
        <v>7</v>
      </c>
      <c r="BI79" s="89">
        <f t="array" ref="BI79">SUM((BI$83:BI$478&gt;0)*($AL$83:$AL$478&lt;31)*($AK$83:$AK$478="W"))</f>
        <v>7</v>
      </c>
      <c r="BJ79" s="89">
        <f t="array" ref="BJ79">SUM((BJ$83:BJ$478&gt;0)*($AL$83:$AL$478&lt;31)*($AK$83:$AK$478="W"))</f>
        <v>7</v>
      </c>
      <c r="BK79" s="89">
        <f t="array" ref="BK79">SUM((BK$83:BK$478&gt;0)*($AL$83:$AL$478&lt;31)*($AK$83:$AK$478="W"))</f>
        <v>7</v>
      </c>
      <c r="BL79" s="89">
        <f t="array" ref="BL79">SUM((BL$83:BL$478&gt;0)*($AL$83:$AL$478&lt;31)*($AK$83:$AK$478="W"))</f>
        <v>7</v>
      </c>
      <c r="BM79" s="89">
        <f t="array" ref="BM79">SUM((BM$83:BM$478&gt;0)*($AL$83:$AL$478&lt;31)*($AK$83:$AK$478="W"))</f>
        <v>7</v>
      </c>
      <c r="BN79" s="89">
        <f t="array" ref="BN79">SUM((BN$83:BN$478&gt;0)*($AL$83:$AL$478&lt;31)*($AK$83:$AK$478="W"))</f>
        <v>7</v>
      </c>
      <c r="BO79" s="89">
        <f t="array" ref="BO79">SUM((BO$83:BO$478&gt;0)*($AL$83:$AL$478&lt;31)*($AK$83:$AK$478="W"))</f>
        <v>0</v>
      </c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23">I78/I79</f>
        <v>4.4285714285714288</v>
      </c>
      <c r="J80" s="75">
        <f t="shared" si="123"/>
        <v>3.4285714285714284</v>
      </c>
      <c r="K80" s="75">
        <f t="shared" si="123"/>
        <v>4.1428571428571432</v>
      </c>
      <c r="L80" s="75">
        <f t="shared" si="123"/>
        <v>3.7142857142857144</v>
      </c>
      <c r="M80" s="75">
        <f t="shared" si="123"/>
        <v>3.9285714285714284</v>
      </c>
      <c r="N80" s="75">
        <f t="shared" si="123"/>
        <v>3.4285714285714284</v>
      </c>
      <c r="O80" s="75">
        <f t="shared" si="123"/>
        <v>3.5714285714285716</v>
      </c>
      <c r="P80" s="75">
        <f t="shared" si="123"/>
        <v>3.8571428571428572</v>
      </c>
      <c r="Q80" s="75">
        <f t="shared" si="123"/>
        <v>3.7142857142857144</v>
      </c>
      <c r="R80" s="75">
        <f t="shared" si="123"/>
        <v>4.4285714285714288</v>
      </c>
      <c r="S80" s="75">
        <f t="shared" si="123"/>
        <v>4</v>
      </c>
      <c r="T80" s="75">
        <f t="shared" si="123"/>
        <v>3.7142857142857144</v>
      </c>
      <c r="U80" s="75">
        <f t="shared" si="123"/>
        <v>3.5714285714285716</v>
      </c>
      <c r="V80" s="75">
        <f t="shared" si="123"/>
        <v>4.2857142857142856</v>
      </c>
      <c r="W80" s="75">
        <f t="shared" si="123"/>
        <v>4.1428571428571432</v>
      </c>
      <c r="X80" s="75" t="e">
        <f t="shared" si="123"/>
        <v>#DIV/0!</v>
      </c>
      <c r="Y80" s="75" t="e">
        <f t="shared" si="123"/>
        <v>#DIV/0!</v>
      </c>
      <c r="Z80" s="75" t="e">
        <f t="shared" si="123"/>
        <v>#DIV/0!</v>
      </c>
      <c r="AA80" s="75" t="e">
        <f t="shared" si="123"/>
        <v>#DIV/0!</v>
      </c>
      <c r="AB80" s="75" t="e">
        <f t="shared" si="123"/>
        <v>#DIV/0!</v>
      </c>
      <c r="AC80" s="75" t="e">
        <f t="shared" si="123"/>
        <v>#DIV/0!</v>
      </c>
      <c r="AD80" s="75" t="e">
        <f t="shared" si="123"/>
        <v>#DIV/0!</v>
      </c>
      <c r="AE80" s="75" t="e">
        <f t="shared" si="123"/>
        <v>#DIV/0!</v>
      </c>
      <c r="AF80" s="75" t="e">
        <f t="shared" si="123"/>
        <v>#DIV/0!</v>
      </c>
      <c r="AG80" s="75" t="e">
        <f t="shared" si="123"/>
        <v>#DIV/0!</v>
      </c>
      <c r="AH80" s="75" t="e">
        <f t="shared" si="123"/>
        <v>#DIV/0!</v>
      </c>
      <c r="AI80" s="75" t="e">
        <f t="shared" si="123"/>
        <v>#DIV/0!</v>
      </c>
      <c r="AJ80" s="35" t="s">
        <v>139</v>
      </c>
      <c r="AM80" s="89">
        <f>IF(AM79=0,0,AM78/AM79)</f>
        <v>4.4285714285714288</v>
      </c>
      <c r="AN80" s="89">
        <f t="shared" ref="AN80:BJ80" si="124">IF(AN79=0,0,AN78/AN79)</f>
        <v>3.5714285714285716</v>
      </c>
      <c r="AO80" s="89">
        <f t="shared" si="124"/>
        <v>4.4285714285714288</v>
      </c>
      <c r="AP80" s="89">
        <f t="shared" si="124"/>
        <v>3.7142857142857144</v>
      </c>
      <c r="AQ80" s="89">
        <f t="shared" si="124"/>
        <v>4</v>
      </c>
      <c r="AR80" s="89">
        <f t="shared" si="124"/>
        <v>3.4285714285714284</v>
      </c>
      <c r="AS80" s="89">
        <f t="shared" si="124"/>
        <v>3.8571428571428572</v>
      </c>
      <c r="AT80" s="89">
        <f t="shared" si="124"/>
        <v>4</v>
      </c>
      <c r="AU80" s="89">
        <f t="shared" si="124"/>
        <v>3.5714285714285716</v>
      </c>
      <c r="AV80" s="89">
        <f t="shared" si="124"/>
        <v>4.2857142857142856</v>
      </c>
      <c r="AW80" s="89">
        <f t="shared" si="124"/>
        <v>3.8571428571428572</v>
      </c>
      <c r="AX80" s="89">
        <f t="shared" si="124"/>
        <v>3.8571428571428572</v>
      </c>
      <c r="AY80" s="89">
        <f t="shared" si="124"/>
        <v>3.7142857142857144</v>
      </c>
      <c r="AZ80" s="89">
        <f t="shared" si="124"/>
        <v>4.2857142857142856</v>
      </c>
      <c r="BA80" s="89">
        <f t="shared" si="124"/>
        <v>4</v>
      </c>
      <c r="BB80" s="89">
        <f t="shared" si="124"/>
        <v>3.2857142857142856</v>
      </c>
      <c r="BC80" s="89">
        <f t="shared" si="124"/>
        <v>3.8571428571428572</v>
      </c>
      <c r="BD80" s="89">
        <f t="shared" si="124"/>
        <v>3.8571428571428572</v>
      </c>
      <c r="BE80" s="89">
        <f t="shared" si="124"/>
        <v>3.4285714285714284</v>
      </c>
      <c r="BF80" s="89">
        <f t="shared" si="124"/>
        <v>3.2857142857142856</v>
      </c>
      <c r="BG80" s="89">
        <f t="shared" si="124"/>
        <v>3.7142857142857144</v>
      </c>
      <c r="BH80" s="89">
        <f t="shared" si="124"/>
        <v>3.8571428571428572</v>
      </c>
      <c r="BI80" s="89">
        <f t="shared" si="124"/>
        <v>4.5714285714285712</v>
      </c>
      <c r="BJ80" s="89">
        <f t="shared" si="124"/>
        <v>4.1428571428571432</v>
      </c>
      <c r="BK80" s="89">
        <f t="shared" ref="BK80:BO80" si="125">IF(BK79=0,0,BK78/BK79)</f>
        <v>3.5714285714285716</v>
      </c>
      <c r="BL80" s="89">
        <f t="shared" si="125"/>
        <v>3.4285714285714284</v>
      </c>
      <c r="BM80" s="89">
        <f t="shared" si="125"/>
        <v>4.2857142857142856</v>
      </c>
      <c r="BN80" s="89">
        <f t="shared" si="125"/>
        <v>4.2857142857142856</v>
      </c>
      <c r="BO80" s="89">
        <f t="shared" si="125"/>
        <v>0</v>
      </c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15" t="s">
        <v>62</v>
      </c>
      <c r="C81" s="415" t="s">
        <v>63</v>
      </c>
      <c r="D81" s="415" t="s">
        <v>29</v>
      </c>
      <c r="E81" s="415" t="s">
        <v>31</v>
      </c>
      <c r="F81" s="415" t="s">
        <v>11</v>
      </c>
      <c r="G81" s="415" t="s">
        <v>30</v>
      </c>
      <c r="H81" s="415" t="s">
        <v>98</v>
      </c>
      <c r="I81" s="76" t="s">
        <v>47</v>
      </c>
      <c r="J81" s="76" t="s">
        <v>47</v>
      </c>
      <c r="K81" s="76" t="s">
        <v>47</v>
      </c>
      <c r="L81" s="76" t="s">
        <v>47</v>
      </c>
      <c r="M81" s="76" t="s">
        <v>47</v>
      </c>
      <c r="N81" s="76" t="s">
        <v>47</v>
      </c>
      <c r="O81" s="76" t="s">
        <v>47</v>
      </c>
      <c r="P81" s="76" t="s">
        <v>47</v>
      </c>
      <c r="Q81" s="76" t="s">
        <v>47</v>
      </c>
      <c r="R81" s="76" t="s">
        <v>47</v>
      </c>
      <c r="S81" s="76" t="s">
        <v>47</v>
      </c>
      <c r="T81" s="76" t="s">
        <v>47</v>
      </c>
      <c r="U81" s="76" t="s">
        <v>47</v>
      </c>
      <c r="V81" s="76" t="s">
        <v>47</v>
      </c>
      <c r="W81" s="76" t="s">
        <v>47</v>
      </c>
      <c r="X81" s="76" t="s">
        <v>47</v>
      </c>
      <c r="Y81" s="76" t="s">
        <v>47</v>
      </c>
      <c r="Z81" s="76" t="s">
        <v>47</v>
      </c>
      <c r="AA81" s="76" t="s">
        <v>47</v>
      </c>
      <c r="AB81" s="76" t="s">
        <v>47</v>
      </c>
      <c r="AC81" s="76" t="s">
        <v>47</v>
      </c>
      <c r="AD81" s="76" t="s">
        <v>47</v>
      </c>
      <c r="AE81" s="76" t="s">
        <v>47</v>
      </c>
      <c r="AF81" s="76" t="s">
        <v>47</v>
      </c>
      <c r="AG81" s="76" t="s">
        <v>47</v>
      </c>
      <c r="AH81" s="76" t="s">
        <v>47</v>
      </c>
      <c r="AI81" s="76" t="s">
        <v>47</v>
      </c>
      <c r="AJ81" s="308" t="s">
        <v>32</v>
      </c>
      <c r="AK81" s="308" t="s">
        <v>39</v>
      </c>
      <c r="AL81" s="308" t="s">
        <v>41</v>
      </c>
      <c r="AM81" s="90" t="s">
        <v>13</v>
      </c>
      <c r="AN81" s="90" t="s">
        <v>13</v>
      </c>
      <c r="AO81" s="90" t="s">
        <v>13</v>
      </c>
      <c r="AP81" s="90" t="s">
        <v>13</v>
      </c>
      <c r="AQ81" s="90" t="s">
        <v>13</v>
      </c>
      <c r="AR81" s="90" t="s">
        <v>13</v>
      </c>
      <c r="AS81" s="90" t="s">
        <v>13</v>
      </c>
      <c r="AT81" s="90" t="s">
        <v>13</v>
      </c>
      <c r="AU81" s="90" t="s">
        <v>13</v>
      </c>
      <c r="AV81" s="90" t="s">
        <v>13</v>
      </c>
      <c r="AW81" s="90" t="s">
        <v>13</v>
      </c>
      <c r="AX81" s="90" t="s">
        <v>13</v>
      </c>
      <c r="AY81" s="90" t="s">
        <v>13</v>
      </c>
      <c r="AZ81" s="90" t="s">
        <v>13</v>
      </c>
      <c r="BA81" s="90" t="s">
        <v>13</v>
      </c>
      <c r="BB81" s="90" t="s">
        <v>14</v>
      </c>
      <c r="BC81" s="90" t="s">
        <v>14</v>
      </c>
      <c r="BD81" s="90" t="s">
        <v>14</v>
      </c>
      <c r="BE81" s="90" t="s">
        <v>14</v>
      </c>
      <c r="BF81" s="90" t="s">
        <v>14</v>
      </c>
      <c r="BG81" s="90" t="s">
        <v>14</v>
      </c>
      <c r="BH81" s="90" t="s">
        <v>14</v>
      </c>
      <c r="BI81" s="90" t="s">
        <v>14</v>
      </c>
      <c r="BJ81" s="90" t="s">
        <v>14</v>
      </c>
      <c r="BK81" s="90" t="s">
        <v>14</v>
      </c>
      <c r="BL81" s="90" t="s">
        <v>14</v>
      </c>
      <c r="BM81" s="90" t="s">
        <v>14</v>
      </c>
      <c r="BN81" s="90" t="s">
        <v>14</v>
      </c>
      <c r="BO81" s="90" t="s">
        <v>17</v>
      </c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15"/>
      <c r="C82" s="415"/>
      <c r="D82" s="415"/>
      <c r="E82" s="415"/>
      <c r="F82" s="415"/>
      <c r="G82" s="415"/>
      <c r="H82" s="415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08"/>
      <c r="AK82" s="308"/>
      <c r="AL82" s="308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13</v>
      </c>
      <c r="AZ82" s="89">
        <v>14</v>
      </c>
      <c r="BA82" s="89">
        <v>15</v>
      </c>
      <c r="BB82" s="89">
        <v>2</v>
      </c>
      <c r="BC82" s="89">
        <v>3</v>
      </c>
      <c r="BD82" s="89">
        <v>5</v>
      </c>
      <c r="BE82" s="89">
        <v>6</v>
      </c>
      <c r="BF82" s="89">
        <v>7</v>
      </c>
      <c r="BG82" s="89">
        <v>8</v>
      </c>
      <c r="BH82" s="89">
        <v>9</v>
      </c>
      <c r="BI82" s="89">
        <v>10</v>
      </c>
      <c r="BJ82" s="89">
        <v>11</v>
      </c>
      <c r="BK82" s="89">
        <v>12</v>
      </c>
      <c r="BL82" s="89">
        <v>13</v>
      </c>
      <c r="BM82" s="89">
        <v>14</v>
      </c>
      <c r="BN82" s="89">
        <v>15</v>
      </c>
      <c r="BO82" s="89">
        <v>5</v>
      </c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Aaron Max Andrews</v>
      </c>
      <c r="C83" s="2" t="str">
        <f t="shared" ref="C83:C114" si="126">AK83&amp;AL83</f>
        <v>m1</v>
      </c>
      <c r="D83" s="2">
        <f t="array" ref="D83">SUM(($AM83:$IV83=$AM$2:$IV$2-1)*($AM83:$IV83&gt;0))</f>
        <v>8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1</v>
      </c>
      <c r="G83" s="2">
        <f t="array" ref="G83">SUM(($AM83:$IV83&gt;$AM$2:$IV$2+1)*($AM83:$IV83&gt;0))</f>
        <v>0</v>
      </c>
      <c r="H83" s="2">
        <f t="shared" ref="H83:H114" ca="1" si="127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280.00083000000001</v>
      </c>
      <c r="I83" s="78">
        <f t="shared" ref="I83:R92" si="128">SUMIF($AM$82:$IV$82,I$82,$AM83:$IV83)</f>
        <v>2</v>
      </c>
      <c r="J83" s="78">
        <f t="shared" si="128"/>
        <v>5</v>
      </c>
      <c r="K83" s="78">
        <f t="shared" si="128"/>
        <v>5</v>
      </c>
      <c r="L83" s="78">
        <f t="shared" si="128"/>
        <v>3</v>
      </c>
      <c r="M83" s="78">
        <f t="shared" si="128"/>
        <v>8</v>
      </c>
      <c r="N83" s="78">
        <f t="shared" si="128"/>
        <v>5</v>
      </c>
      <c r="O83" s="78">
        <f t="shared" si="128"/>
        <v>5</v>
      </c>
      <c r="P83" s="78">
        <f t="shared" si="128"/>
        <v>6</v>
      </c>
      <c r="Q83" s="78">
        <f t="shared" si="128"/>
        <v>6</v>
      </c>
      <c r="R83" s="78">
        <f t="shared" si="128"/>
        <v>7</v>
      </c>
      <c r="S83" s="78">
        <f t="shared" ref="S83:AB92" si="129">SUMIF($AM$82:$IV$82,S$82,$AM83:$IV83)</f>
        <v>5</v>
      </c>
      <c r="T83" s="78">
        <f t="shared" si="129"/>
        <v>5</v>
      </c>
      <c r="U83" s="78">
        <f t="shared" si="129"/>
        <v>6</v>
      </c>
      <c r="V83" s="78">
        <f t="shared" si="129"/>
        <v>6</v>
      </c>
      <c r="W83" s="78">
        <f t="shared" si="129"/>
        <v>6</v>
      </c>
      <c r="X83" s="78">
        <f t="shared" si="129"/>
        <v>0</v>
      </c>
      <c r="Y83" s="78">
        <f t="shared" si="129"/>
        <v>0</v>
      </c>
      <c r="Z83" s="78">
        <f t="shared" si="129"/>
        <v>0</v>
      </c>
      <c r="AA83" s="78">
        <f t="shared" si="129"/>
        <v>0</v>
      </c>
      <c r="AB83" s="78">
        <f t="shared" si="129"/>
        <v>0</v>
      </c>
      <c r="AC83" s="78">
        <f t="shared" ref="AC83:AI92" si="130">SUMIF($AM$82:$IV$82,AC$82,$AM83:$IV83)</f>
        <v>0</v>
      </c>
      <c r="AD83" s="78">
        <f t="shared" si="130"/>
        <v>0</v>
      </c>
      <c r="AE83" s="78">
        <f t="shared" si="130"/>
        <v>0</v>
      </c>
      <c r="AF83" s="78">
        <f t="shared" si="130"/>
        <v>0</v>
      </c>
      <c r="AG83" s="78">
        <f t="shared" si="130"/>
        <v>0</v>
      </c>
      <c r="AH83" s="78">
        <f t="shared" si="130"/>
        <v>0</v>
      </c>
      <c r="AI83" s="78">
        <f t="shared" si="130"/>
        <v>0</v>
      </c>
      <c r="AJ83" s="2" t="s">
        <v>230</v>
      </c>
      <c r="AK83" s="2" t="s">
        <v>197</v>
      </c>
      <c r="AL83" s="2">
        <v>1</v>
      </c>
      <c r="AM83" s="91">
        <v>2</v>
      </c>
      <c r="AN83" s="91">
        <v>2</v>
      </c>
      <c r="AO83" s="91">
        <v>3</v>
      </c>
      <c r="AP83" s="91">
        <v>3</v>
      </c>
      <c r="AQ83" s="91">
        <v>3</v>
      </c>
      <c r="AR83" s="91">
        <v>3</v>
      </c>
      <c r="AS83" s="91">
        <v>2</v>
      </c>
      <c r="AT83" s="91">
        <v>3</v>
      </c>
      <c r="AU83" s="91">
        <v>3</v>
      </c>
      <c r="AV83" s="91">
        <v>4</v>
      </c>
      <c r="AW83" s="91">
        <v>2</v>
      </c>
      <c r="AX83" s="91">
        <v>2</v>
      </c>
      <c r="AY83" s="91">
        <v>3</v>
      </c>
      <c r="AZ83" s="91">
        <v>3</v>
      </c>
      <c r="BA83" s="91">
        <v>3</v>
      </c>
      <c r="BB83" s="91">
        <v>3</v>
      </c>
      <c r="BC83" s="91">
        <v>2</v>
      </c>
      <c r="BD83" s="91">
        <v>3</v>
      </c>
      <c r="BE83" s="91">
        <v>2</v>
      </c>
      <c r="BF83" s="91">
        <v>3</v>
      </c>
      <c r="BG83" s="91">
        <v>3</v>
      </c>
      <c r="BH83" s="91">
        <v>3</v>
      </c>
      <c r="BI83" s="91">
        <v>3</v>
      </c>
      <c r="BJ83" s="91">
        <v>3</v>
      </c>
      <c r="BK83" s="91">
        <v>3</v>
      </c>
      <c r="BL83" s="91">
        <v>3</v>
      </c>
      <c r="BM83" s="91">
        <v>3</v>
      </c>
      <c r="BN83" s="91">
        <v>3</v>
      </c>
      <c r="BO83" s="91">
        <v>2</v>
      </c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Adam Schneiter</v>
      </c>
      <c r="C84" s="2" t="str">
        <f t="shared" si="126"/>
        <v>m2</v>
      </c>
      <c r="D84" s="2">
        <f t="array" ref="D84">SUM(($AM84:$IV84=$AM$2:$IV$2-1)*($AM84:$IV84&gt;0))</f>
        <v>8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2</v>
      </c>
      <c r="G84" s="2">
        <f t="array" ref="G84">SUM(($AM84:$IV84&gt;$AM$2:$IV$2+1)*($AM84:$IV84&gt;0))</f>
        <v>0</v>
      </c>
      <c r="H84" s="2">
        <f t="shared" ca="1" si="127"/>
        <v>281.00083999999998</v>
      </c>
      <c r="I84" s="78">
        <f t="shared" si="128"/>
        <v>3</v>
      </c>
      <c r="J84" s="78">
        <f t="shared" si="128"/>
        <v>5</v>
      </c>
      <c r="K84" s="78">
        <f t="shared" si="128"/>
        <v>7</v>
      </c>
      <c r="L84" s="78">
        <f t="shared" si="128"/>
        <v>3</v>
      </c>
      <c r="M84" s="78">
        <f t="shared" si="128"/>
        <v>8</v>
      </c>
      <c r="N84" s="78">
        <f t="shared" si="128"/>
        <v>6</v>
      </c>
      <c r="O84" s="78">
        <f t="shared" si="128"/>
        <v>5</v>
      </c>
      <c r="P84" s="78">
        <f t="shared" si="128"/>
        <v>5</v>
      </c>
      <c r="Q84" s="78">
        <f t="shared" si="128"/>
        <v>5</v>
      </c>
      <c r="R84" s="78">
        <f t="shared" si="128"/>
        <v>6</v>
      </c>
      <c r="S84" s="78">
        <f t="shared" si="129"/>
        <v>5</v>
      </c>
      <c r="T84" s="78">
        <f t="shared" si="129"/>
        <v>5</v>
      </c>
      <c r="U84" s="78">
        <f t="shared" si="129"/>
        <v>6</v>
      </c>
      <c r="V84" s="78">
        <f t="shared" si="129"/>
        <v>6</v>
      </c>
      <c r="W84" s="78">
        <f t="shared" si="129"/>
        <v>6</v>
      </c>
      <c r="X84" s="78">
        <f t="shared" si="129"/>
        <v>0</v>
      </c>
      <c r="Y84" s="78">
        <f t="shared" si="129"/>
        <v>0</v>
      </c>
      <c r="Z84" s="78">
        <f t="shared" si="129"/>
        <v>0</v>
      </c>
      <c r="AA84" s="78">
        <f t="shared" si="129"/>
        <v>0</v>
      </c>
      <c r="AB84" s="78">
        <f t="shared" si="129"/>
        <v>0</v>
      </c>
      <c r="AC84" s="78">
        <f t="shared" si="130"/>
        <v>0</v>
      </c>
      <c r="AD84" s="78">
        <f t="shared" si="130"/>
        <v>0</v>
      </c>
      <c r="AE84" s="78">
        <f t="shared" si="130"/>
        <v>0</v>
      </c>
      <c r="AF84" s="78">
        <f t="shared" si="130"/>
        <v>0</v>
      </c>
      <c r="AG84" s="78">
        <f t="shared" si="130"/>
        <v>0</v>
      </c>
      <c r="AH84" s="78">
        <f t="shared" si="130"/>
        <v>0</v>
      </c>
      <c r="AI84" s="78">
        <f t="shared" si="130"/>
        <v>0</v>
      </c>
      <c r="AJ84" s="2" t="s">
        <v>198</v>
      </c>
      <c r="AK84" s="2" t="s">
        <v>197</v>
      </c>
      <c r="AL84" s="2">
        <v>2</v>
      </c>
      <c r="AM84" s="91">
        <v>3</v>
      </c>
      <c r="AN84" s="91">
        <v>3</v>
      </c>
      <c r="AO84" s="91">
        <v>4</v>
      </c>
      <c r="AP84" s="91">
        <v>3</v>
      </c>
      <c r="AQ84" s="91">
        <v>2</v>
      </c>
      <c r="AR84" s="91">
        <v>2</v>
      </c>
      <c r="AS84" s="91">
        <v>3</v>
      </c>
      <c r="AT84" s="91">
        <v>3</v>
      </c>
      <c r="AU84" s="91">
        <v>3</v>
      </c>
      <c r="AV84" s="91">
        <v>3</v>
      </c>
      <c r="AW84" s="91">
        <v>3</v>
      </c>
      <c r="AX84" s="91">
        <v>3</v>
      </c>
      <c r="AY84" s="91">
        <v>3</v>
      </c>
      <c r="AZ84" s="91">
        <v>3</v>
      </c>
      <c r="BA84" s="91">
        <v>3</v>
      </c>
      <c r="BB84" s="91">
        <v>2</v>
      </c>
      <c r="BC84" s="91">
        <v>3</v>
      </c>
      <c r="BD84" s="91">
        <v>3</v>
      </c>
      <c r="BE84" s="91">
        <v>4</v>
      </c>
      <c r="BF84" s="91">
        <v>2</v>
      </c>
      <c r="BG84" s="91">
        <v>2</v>
      </c>
      <c r="BH84" s="91">
        <v>2</v>
      </c>
      <c r="BI84" s="91">
        <v>3</v>
      </c>
      <c r="BJ84" s="91">
        <v>2</v>
      </c>
      <c r="BK84" s="91">
        <v>2</v>
      </c>
      <c r="BL84" s="91">
        <v>3</v>
      </c>
      <c r="BM84" s="91">
        <v>3</v>
      </c>
      <c r="BN84" s="91">
        <v>3</v>
      </c>
      <c r="BO84" s="91">
        <v>3</v>
      </c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Alexander Datzinger</v>
      </c>
      <c r="C85" s="2" t="str">
        <f t="shared" si="126"/>
        <v>m3</v>
      </c>
      <c r="D85" s="2">
        <f t="array" ref="D85">SUM(($AM85:$IV85=$AM$2:$IV$2-1)*($AM85:$IV85&gt;0))</f>
        <v>7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4</v>
      </c>
      <c r="G85" s="2">
        <f t="array" ref="G85">SUM(($AM85:$IV85&gt;$AM$2:$IV$2+1)*($AM85:$IV85&gt;0))</f>
        <v>0</v>
      </c>
      <c r="H85" s="2">
        <f t="shared" ca="1" si="127"/>
        <v>381.00085000000001</v>
      </c>
      <c r="I85" s="78">
        <f t="shared" si="128"/>
        <v>3</v>
      </c>
      <c r="J85" s="78">
        <f t="shared" si="128"/>
        <v>5</v>
      </c>
      <c r="K85" s="78">
        <f t="shared" si="128"/>
        <v>5</v>
      </c>
      <c r="L85" s="78">
        <f t="shared" si="128"/>
        <v>4</v>
      </c>
      <c r="M85" s="78">
        <f t="shared" si="128"/>
        <v>7</v>
      </c>
      <c r="N85" s="78">
        <f t="shared" si="128"/>
        <v>4</v>
      </c>
      <c r="O85" s="78">
        <f t="shared" si="128"/>
        <v>6</v>
      </c>
      <c r="P85" s="78">
        <f t="shared" si="128"/>
        <v>5</v>
      </c>
      <c r="Q85" s="78">
        <f t="shared" si="128"/>
        <v>6</v>
      </c>
      <c r="R85" s="78">
        <f t="shared" si="128"/>
        <v>7</v>
      </c>
      <c r="S85" s="78">
        <f t="shared" si="129"/>
        <v>6</v>
      </c>
      <c r="T85" s="78">
        <f t="shared" si="129"/>
        <v>5</v>
      </c>
      <c r="U85" s="78">
        <f t="shared" si="129"/>
        <v>5</v>
      </c>
      <c r="V85" s="78">
        <f t="shared" si="129"/>
        <v>6</v>
      </c>
      <c r="W85" s="78">
        <f t="shared" si="129"/>
        <v>7</v>
      </c>
      <c r="X85" s="78">
        <f t="shared" si="129"/>
        <v>0</v>
      </c>
      <c r="Y85" s="78">
        <f t="shared" si="129"/>
        <v>0</v>
      </c>
      <c r="Z85" s="78">
        <f t="shared" si="129"/>
        <v>0</v>
      </c>
      <c r="AA85" s="78">
        <f t="shared" si="129"/>
        <v>0</v>
      </c>
      <c r="AB85" s="78">
        <f t="shared" si="129"/>
        <v>0</v>
      </c>
      <c r="AC85" s="78">
        <f t="shared" si="130"/>
        <v>0</v>
      </c>
      <c r="AD85" s="78">
        <f t="shared" si="130"/>
        <v>0</v>
      </c>
      <c r="AE85" s="78">
        <f t="shared" si="130"/>
        <v>0</v>
      </c>
      <c r="AF85" s="78">
        <f t="shared" si="130"/>
        <v>0</v>
      </c>
      <c r="AG85" s="78">
        <f t="shared" si="130"/>
        <v>0</v>
      </c>
      <c r="AH85" s="78">
        <f t="shared" si="130"/>
        <v>0</v>
      </c>
      <c r="AI85" s="78">
        <f t="shared" si="130"/>
        <v>0</v>
      </c>
      <c r="AJ85" s="2" t="s">
        <v>0</v>
      </c>
      <c r="AK85" s="2" t="s">
        <v>197</v>
      </c>
      <c r="AL85" s="2">
        <v>3</v>
      </c>
      <c r="AM85" s="91">
        <v>3</v>
      </c>
      <c r="AN85" s="91">
        <v>3</v>
      </c>
      <c r="AO85" s="91">
        <v>3</v>
      </c>
      <c r="AP85" s="91">
        <v>4</v>
      </c>
      <c r="AQ85" s="91">
        <v>3</v>
      </c>
      <c r="AR85" s="91">
        <v>2</v>
      </c>
      <c r="AS85" s="91">
        <v>3</v>
      </c>
      <c r="AT85" s="91">
        <v>3</v>
      </c>
      <c r="AU85" s="91">
        <v>3</v>
      </c>
      <c r="AV85" s="91">
        <v>4</v>
      </c>
      <c r="AW85" s="91">
        <v>3</v>
      </c>
      <c r="AX85" s="91">
        <v>2</v>
      </c>
      <c r="AY85" s="91">
        <v>2</v>
      </c>
      <c r="AZ85" s="91">
        <v>3</v>
      </c>
      <c r="BA85" s="91">
        <v>4</v>
      </c>
      <c r="BB85" s="91">
        <v>2</v>
      </c>
      <c r="BC85" s="91">
        <v>2</v>
      </c>
      <c r="BD85" s="91">
        <v>4</v>
      </c>
      <c r="BE85" s="91">
        <v>2</v>
      </c>
      <c r="BF85" s="91">
        <v>3</v>
      </c>
      <c r="BG85" s="91">
        <v>2</v>
      </c>
      <c r="BH85" s="91">
        <v>3</v>
      </c>
      <c r="BI85" s="91">
        <v>3</v>
      </c>
      <c r="BJ85" s="91">
        <v>3</v>
      </c>
      <c r="BK85" s="91">
        <v>3</v>
      </c>
      <c r="BL85" s="91">
        <v>3</v>
      </c>
      <c r="BM85" s="91">
        <v>3</v>
      </c>
      <c r="BN85" s="91">
        <v>3</v>
      </c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</row>
    <row r="86" spans="1:107" s="2" customFormat="1" x14ac:dyDescent="0.25">
      <c r="A86" s="2" t="str">
        <f>IF(AL86&lt;&gt;"NF",AK86&amp;AL86+COUNTIF($C$83:$C85,C86),AK86&amp;AL86&amp;COUNTIF($C$83:$C85,C86))</f>
        <v>m4</v>
      </c>
      <c r="B86" s="2" t="str">
        <f t="array" aca="1" ref="B86" ca="1">INDEX(Spielerliste,MATCH(SMALL(COUNTIF(Spielerliste,"&lt;"&amp;Spielerliste),ROWS(AJ$83:AJ86)),COUNTIF(Spielerliste,"&lt;"&amp;Spielerliste),0))</f>
        <v>Bernadette Brandeis</v>
      </c>
      <c r="C86" s="2" t="str">
        <f t="shared" si="126"/>
        <v>m4</v>
      </c>
      <c r="D86" s="2">
        <f t="array" ref="D86">SUM(($AM86:$IV86=$AM$2:$IV$2-1)*($AM86:$IV86&gt;0))</f>
        <v>6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3</v>
      </c>
      <c r="G86" s="2">
        <f t="array" ref="G86">SUM(($AM86:$IV86&gt;$AM$2:$IV$2+1)*($AM86:$IV86&gt;0))</f>
        <v>1</v>
      </c>
      <c r="H86" s="2">
        <f t="shared" ca="1" si="127"/>
        <v>383.00085999999999</v>
      </c>
      <c r="I86" s="78">
        <f t="shared" si="128"/>
        <v>3</v>
      </c>
      <c r="J86" s="78">
        <f t="shared" si="128"/>
        <v>5</v>
      </c>
      <c r="K86" s="78">
        <f t="shared" si="128"/>
        <v>6</v>
      </c>
      <c r="L86" s="78">
        <f t="shared" si="128"/>
        <v>3</v>
      </c>
      <c r="M86" s="78">
        <f t="shared" si="128"/>
        <v>7</v>
      </c>
      <c r="N86" s="78">
        <f t="shared" si="128"/>
        <v>5</v>
      </c>
      <c r="O86" s="78">
        <f t="shared" si="128"/>
        <v>5</v>
      </c>
      <c r="P86" s="78">
        <f t="shared" si="128"/>
        <v>5</v>
      </c>
      <c r="Q86" s="78">
        <f t="shared" si="128"/>
        <v>6</v>
      </c>
      <c r="R86" s="78">
        <f t="shared" si="128"/>
        <v>7</v>
      </c>
      <c r="S86" s="78">
        <f t="shared" si="129"/>
        <v>6</v>
      </c>
      <c r="T86" s="78">
        <f t="shared" si="129"/>
        <v>5</v>
      </c>
      <c r="U86" s="78">
        <f t="shared" si="129"/>
        <v>5</v>
      </c>
      <c r="V86" s="78">
        <f t="shared" si="129"/>
        <v>9</v>
      </c>
      <c r="W86" s="78">
        <f t="shared" si="129"/>
        <v>6</v>
      </c>
      <c r="X86" s="78">
        <f t="shared" si="129"/>
        <v>0</v>
      </c>
      <c r="Y86" s="78">
        <f t="shared" si="129"/>
        <v>0</v>
      </c>
      <c r="Z86" s="78">
        <f t="shared" si="129"/>
        <v>0</v>
      </c>
      <c r="AA86" s="78">
        <f t="shared" si="129"/>
        <v>0</v>
      </c>
      <c r="AB86" s="78">
        <f t="shared" si="129"/>
        <v>0</v>
      </c>
      <c r="AC86" s="78">
        <f t="shared" si="130"/>
        <v>0</v>
      </c>
      <c r="AD86" s="78">
        <f t="shared" si="130"/>
        <v>0</v>
      </c>
      <c r="AE86" s="78">
        <f t="shared" si="130"/>
        <v>0</v>
      </c>
      <c r="AF86" s="78">
        <f t="shared" si="130"/>
        <v>0</v>
      </c>
      <c r="AG86" s="78">
        <f t="shared" si="130"/>
        <v>0</v>
      </c>
      <c r="AH86" s="78">
        <f t="shared" si="130"/>
        <v>0</v>
      </c>
      <c r="AI86" s="78">
        <f t="shared" si="130"/>
        <v>0</v>
      </c>
      <c r="AJ86" s="2" t="s">
        <v>187</v>
      </c>
      <c r="AK86" s="2" t="s">
        <v>197</v>
      </c>
      <c r="AL86" s="2">
        <v>4</v>
      </c>
      <c r="AM86" s="91">
        <v>3</v>
      </c>
      <c r="AN86" s="91">
        <v>3</v>
      </c>
      <c r="AO86" s="91">
        <v>3</v>
      </c>
      <c r="AP86" s="91">
        <v>3</v>
      </c>
      <c r="AQ86" s="91">
        <v>4</v>
      </c>
      <c r="AR86" s="91">
        <v>2</v>
      </c>
      <c r="AS86" s="91">
        <v>2</v>
      </c>
      <c r="AT86" s="91">
        <v>2</v>
      </c>
      <c r="AU86" s="91">
        <v>3</v>
      </c>
      <c r="AV86" s="91">
        <v>4</v>
      </c>
      <c r="AW86" s="91">
        <v>3</v>
      </c>
      <c r="AX86" s="91">
        <v>2</v>
      </c>
      <c r="AY86" s="91">
        <v>3</v>
      </c>
      <c r="AZ86" s="91">
        <v>4</v>
      </c>
      <c r="BA86" s="91">
        <v>3</v>
      </c>
      <c r="BB86" s="91">
        <v>2</v>
      </c>
      <c r="BC86" s="91">
        <v>3</v>
      </c>
      <c r="BD86" s="91">
        <v>3</v>
      </c>
      <c r="BE86" s="91">
        <v>3</v>
      </c>
      <c r="BF86" s="91">
        <v>3</v>
      </c>
      <c r="BG86" s="91">
        <v>3</v>
      </c>
      <c r="BH86" s="91">
        <v>3</v>
      </c>
      <c r="BI86" s="91">
        <v>3</v>
      </c>
      <c r="BJ86" s="91">
        <v>3</v>
      </c>
      <c r="BK86" s="91">
        <v>3</v>
      </c>
      <c r="BL86" s="91">
        <v>2</v>
      </c>
      <c r="BM86" s="91">
        <v>5</v>
      </c>
      <c r="BN86" s="91">
        <v>3</v>
      </c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Bernd Wender</v>
      </c>
      <c r="C87" s="2" t="str">
        <f t="shared" si="126"/>
        <v>m5</v>
      </c>
      <c r="D87" s="2">
        <f t="array" ref="D87">SUM(($AM87:$IV87=$AM$2:$IV$2-1)*($AM87:$IV87&gt;0))</f>
        <v>3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4</v>
      </c>
      <c r="G87" s="2">
        <f t="array" ref="G87">SUM(($AM87:$IV87&gt;$AM$2:$IV$2+1)*($AM87:$IV87&gt;0))</f>
        <v>0</v>
      </c>
      <c r="H87" s="2">
        <f t="shared" ca="1" si="127"/>
        <v>385.00087000000002</v>
      </c>
      <c r="I87" s="78">
        <f t="shared" si="128"/>
        <v>4</v>
      </c>
      <c r="J87" s="78">
        <f t="shared" si="128"/>
        <v>6</v>
      </c>
      <c r="K87" s="78">
        <f t="shared" si="128"/>
        <v>6</v>
      </c>
      <c r="L87" s="78">
        <f t="shared" si="128"/>
        <v>3</v>
      </c>
      <c r="M87" s="78">
        <f t="shared" si="128"/>
        <v>5</v>
      </c>
      <c r="N87" s="78">
        <f t="shared" si="128"/>
        <v>5</v>
      </c>
      <c r="O87" s="78">
        <f t="shared" si="128"/>
        <v>6</v>
      </c>
      <c r="P87" s="78">
        <f t="shared" si="128"/>
        <v>7</v>
      </c>
      <c r="Q87" s="78">
        <f t="shared" si="128"/>
        <v>6</v>
      </c>
      <c r="R87" s="78">
        <f t="shared" si="128"/>
        <v>6</v>
      </c>
      <c r="S87" s="78">
        <f t="shared" si="129"/>
        <v>6</v>
      </c>
      <c r="T87" s="78">
        <f t="shared" si="129"/>
        <v>5</v>
      </c>
      <c r="U87" s="78">
        <f t="shared" si="129"/>
        <v>6</v>
      </c>
      <c r="V87" s="78">
        <f t="shared" si="129"/>
        <v>7</v>
      </c>
      <c r="W87" s="78">
        <f t="shared" si="129"/>
        <v>7</v>
      </c>
      <c r="X87" s="78">
        <f t="shared" si="129"/>
        <v>0</v>
      </c>
      <c r="Y87" s="78">
        <f t="shared" si="129"/>
        <v>0</v>
      </c>
      <c r="Z87" s="78">
        <f t="shared" si="129"/>
        <v>0</v>
      </c>
      <c r="AA87" s="78">
        <f t="shared" si="129"/>
        <v>0</v>
      </c>
      <c r="AB87" s="78">
        <f t="shared" si="129"/>
        <v>0</v>
      </c>
      <c r="AC87" s="78">
        <f t="shared" si="130"/>
        <v>0</v>
      </c>
      <c r="AD87" s="78">
        <f t="shared" si="130"/>
        <v>0</v>
      </c>
      <c r="AE87" s="78">
        <f t="shared" si="130"/>
        <v>0</v>
      </c>
      <c r="AF87" s="78">
        <f t="shared" si="130"/>
        <v>0</v>
      </c>
      <c r="AG87" s="78">
        <f t="shared" si="130"/>
        <v>0</v>
      </c>
      <c r="AH87" s="78">
        <f t="shared" si="130"/>
        <v>0</v>
      </c>
      <c r="AI87" s="78">
        <f t="shared" si="130"/>
        <v>0</v>
      </c>
      <c r="AJ87" s="2" t="s">
        <v>1</v>
      </c>
      <c r="AK87" s="2" t="s">
        <v>197</v>
      </c>
      <c r="AL87" s="2">
        <v>5</v>
      </c>
      <c r="AM87" s="91">
        <v>4</v>
      </c>
      <c r="AN87" s="91">
        <v>3</v>
      </c>
      <c r="AO87" s="91">
        <v>3</v>
      </c>
      <c r="AP87" s="91">
        <v>3</v>
      </c>
      <c r="AQ87" s="91">
        <v>2</v>
      </c>
      <c r="AR87" s="91">
        <v>2</v>
      </c>
      <c r="AS87" s="91">
        <v>3</v>
      </c>
      <c r="AT87" s="91">
        <v>3</v>
      </c>
      <c r="AU87" s="91">
        <v>3</v>
      </c>
      <c r="AV87" s="91">
        <v>3</v>
      </c>
      <c r="AW87" s="91">
        <v>3</v>
      </c>
      <c r="AX87" s="91">
        <v>3</v>
      </c>
      <c r="AY87" s="91">
        <v>3</v>
      </c>
      <c r="AZ87" s="91">
        <v>4</v>
      </c>
      <c r="BA87" s="91">
        <v>4</v>
      </c>
      <c r="BB87" s="91">
        <v>3</v>
      </c>
      <c r="BC87" s="91">
        <v>3</v>
      </c>
      <c r="BD87" s="91">
        <v>3</v>
      </c>
      <c r="BE87" s="91">
        <v>3</v>
      </c>
      <c r="BF87" s="91">
        <v>3</v>
      </c>
      <c r="BG87" s="91">
        <v>4</v>
      </c>
      <c r="BH87" s="91">
        <v>3</v>
      </c>
      <c r="BI87" s="91">
        <v>3</v>
      </c>
      <c r="BJ87" s="91">
        <v>3</v>
      </c>
      <c r="BK87" s="91">
        <v>2</v>
      </c>
      <c r="BL87" s="91">
        <v>3</v>
      </c>
      <c r="BM87" s="91">
        <v>3</v>
      </c>
      <c r="BN87" s="91">
        <v>3</v>
      </c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</row>
    <row r="88" spans="1:107" s="2" customFormat="1" x14ac:dyDescent="0.25">
      <c r="A88" s="2" t="str">
        <f>IF(AL88&lt;&gt;"NF",AK88&amp;AL88+COUNTIF($C$83:$C87,C88),AK88&amp;AL88&amp;COUNTIF($C$83:$C87,C88))</f>
        <v>m6</v>
      </c>
      <c r="B88" s="2" t="str">
        <f t="array" aca="1" ref="B88" ca="1">INDEX(Spielerliste,MATCH(SMALL(COUNTIF(Spielerliste,"&lt;"&amp;Spielerliste),ROWS(AJ$83:AJ88)),COUNTIF(Spielerliste,"&lt;"&amp;Spielerliste),0))</f>
        <v>Bernhard Pucher</v>
      </c>
      <c r="C88" s="2" t="str">
        <f t="shared" si="126"/>
        <v>m5</v>
      </c>
      <c r="D88" s="2">
        <f t="array" ref="D88">SUM(($AM88:$IV88=$AM$2:$IV$2-1)*($AM88:$IV88&gt;0))</f>
        <v>5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4</v>
      </c>
      <c r="G88" s="2">
        <f t="array" ref="G88">SUM(($AM88:$IV88&gt;$AM$2:$IV$2+1)*($AM88:$IV88&gt;0))</f>
        <v>1</v>
      </c>
      <c r="H88" s="2">
        <f t="shared" ca="1" si="127"/>
        <v>385.00088</v>
      </c>
      <c r="I88" s="78">
        <f t="shared" si="128"/>
        <v>3</v>
      </c>
      <c r="J88" s="78">
        <f t="shared" si="128"/>
        <v>4</v>
      </c>
      <c r="K88" s="78">
        <f t="shared" si="128"/>
        <v>6</v>
      </c>
      <c r="L88" s="78">
        <f t="shared" si="128"/>
        <v>5</v>
      </c>
      <c r="M88" s="78">
        <f t="shared" si="128"/>
        <v>6</v>
      </c>
      <c r="N88" s="78">
        <f t="shared" si="128"/>
        <v>5</v>
      </c>
      <c r="O88" s="78">
        <f t="shared" si="128"/>
        <v>5</v>
      </c>
      <c r="P88" s="78">
        <f t="shared" si="128"/>
        <v>6</v>
      </c>
      <c r="Q88" s="78">
        <f t="shared" si="128"/>
        <v>6</v>
      </c>
      <c r="R88" s="78">
        <f t="shared" si="128"/>
        <v>7</v>
      </c>
      <c r="S88" s="78">
        <f t="shared" si="129"/>
        <v>6</v>
      </c>
      <c r="T88" s="78">
        <f t="shared" si="129"/>
        <v>6</v>
      </c>
      <c r="U88" s="78">
        <f t="shared" si="129"/>
        <v>6</v>
      </c>
      <c r="V88" s="78">
        <f t="shared" si="129"/>
        <v>7</v>
      </c>
      <c r="W88" s="78">
        <f t="shared" si="129"/>
        <v>7</v>
      </c>
      <c r="X88" s="78">
        <f t="shared" si="129"/>
        <v>0</v>
      </c>
      <c r="Y88" s="78">
        <f t="shared" si="129"/>
        <v>0</v>
      </c>
      <c r="Z88" s="78">
        <f t="shared" si="129"/>
        <v>0</v>
      </c>
      <c r="AA88" s="78">
        <f t="shared" si="129"/>
        <v>0</v>
      </c>
      <c r="AB88" s="78">
        <f t="shared" si="129"/>
        <v>0</v>
      </c>
      <c r="AC88" s="78">
        <f t="shared" si="130"/>
        <v>0</v>
      </c>
      <c r="AD88" s="78">
        <f t="shared" si="130"/>
        <v>0</v>
      </c>
      <c r="AE88" s="78">
        <f t="shared" si="130"/>
        <v>0</v>
      </c>
      <c r="AF88" s="78">
        <f t="shared" si="130"/>
        <v>0</v>
      </c>
      <c r="AG88" s="78">
        <f t="shared" si="130"/>
        <v>0</v>
      </c>
      <c r="AH88" s="78">
        <f t="shared" si="130"/>
        <v>0</v>
      </c>
      <c r="AI88" s="78">
        <f t="shared" si="130"/>
        <v>0</v>
      </c>
      <c r="AJ88" s="2" t="s">
        <v>2</v>
      </c>
      <c r="AK88" s="2" t="s">
        <v>197</v>
      </c>
      <c r="AL88" s="2">
        <v>5</v>
      </c>
      <c r="AM88" s="91">
        <v>3</v>
      </c>
      <c r="AN88" s="91">
        <v>2</v>
      </c>
      <c r="AO88" s="91">
        <v>3</v>
      </c>
      <c r="AP88" s="91">
        <v>5</v>
      </c>
      <c r="AQ88" s="91">
        <v>3</v>
      </c>
      <c r="AR88" s="91">
        <v>3</v>
      </c>
      <c r="AS88" s="91">
        <v>3</v>
      </c>
      <c r="AT88" s="91">
        <v>3</v>
      </c>
      <c r="AU88" s="91">
        <v>3</v>
      </c>
      <c r="AV88" s="91">
        <v>3</v>
      </c>
      <c r="AW88" s="91">
        <v>3</v>
      </c>
      <c r="AX88" s="91">
        <v>3</v>
      </c>
      <c r="AY88" s="91">
        <v>2</v>
      </c>
      <c r="AZ88" s="91">
        <v>4</v>
      </c>
      <c r="BA88" s="91">
        <v>4</v>
      </c>
      <c r="BB88" s="91">
        <v>2</v>
      </c>
      <c r="BC88" s="91">
        <v>3</v>
      </c>
      <c r="BD88" s="91">
        <v>3</v>
      </c>
      <c r="BE88" s="91">
        <v>2</v>
      </c>
      <c r="BF88" s="91">
        <v>2</v>
      </c>
      <c r="BG88" s="91">
        <v>3</v>
      </c>
      <c r="BH88" s="91">
        <v>3</v>
      </c>
      <c r="BI88" s="91">
        <v>4</v>
      </c>
      <c r="BJ88" s="91">
        <v>3</v>
      </c>
      <c r="BK88" s="91">
        <v>3</v>
      </c>
      <c r="BL88" s="91">
        <v>4</v>
      </c>
      <c r="BM88" s="91">
        <v>3</v>
      </c>
      <c r="BN88" s="91">
        <v>3</v>
      </c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</row>
    <row r="89" spans="1:107" s="2" customFormat="1" x14ac:dyDescent="0.25">
      <c r="A89" s="2" t="str">
        <f>IF(AL89&lt;&gt;"NF",AK89&amp;AL89+COUNTIF($C$83:$C88,C89),AK89&amp;AL89&amp;COUNTIF($C$83:$C88,C89))</f>
        <v>m7</v>
      </c>
      <c r="B89" s="2" t="str">
        <f t="array" aca="1" ref="B89" ca="1">INDEX(Spielerliste,MATCH(SMALL(COUNTIF(Spielerliste,"&lt;"&amp;Spielerliste),ROWS(AJ$83:AJ89)),COUNTIF(Spielerliste,"&lt;"&amp;Spielerliste),0))</f>
        <v>Christian Klima</v>
      </c>
      <c r="C89" s="2" t="str">
        <f t="shared" si="126"/>
        <v>m7</v>
      </c>
      <c r="D89" s="2">
        <f t="array" ref="D89">SUM(($AM89:$IV89=$AM$2:$IV$2-1)*($AM89:$IV89&gt;0))</f>
        <v>1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3</v>
      </c>
      <c r="G89" s="2">
        <f t="array" ref="G89">SUM(($AM89:$IV89&gt;$AM$2:$IV$2+1)*($AM89:$IV89&gt;0))</f>
        <v>0</v>
      </c>
      <c r="H89" s="2">
        <f t="shared" ca="1" si="127"/>
        <v>386.00089000000003</v>
      </c>
      <c r="I89" s="78">
        <f t="shared" si="128"/>
        <v>3</v>
      </c>
      <c r="J89" s="78">
        <f t="shared" si="128"/>
        <v>6</v>
      </c>
      <c r="K89" s="78">
        <f t="shared" si="128"/>
        <v>6</v>
      </c>
      <c r="L89" s="78">
        <f t="shared" si="128"/>
        <v>4</v>
      </c>
      <c r="M89" s="78">
        <f t="shared" si="128"/>
        <v>7</v>
      </c>
      <c r="N89" s="78">
        <f t="shared" si="128"/>
        <v>6</v>
      </c>
      <c r="O89" s="78">
        <f t="shared" si="128"/>
        <v>6</v>
      </c>
      <c r="P89" s="78">
        <f t="shared" si="128"/>
        <v>5</v>
      </c>
      <c r="Q89" s="78">
        <f t="shared" si="128"/>
        <v>7</v>
      </c>
      <c r="R89" s="78">
        <f t="shared" si="128"/>
        <v>6</v>
      </c>
      <c r="S89" s="78">
        <f t="shared" si="129"/>
        <v>6</v>
      </c>
      <c r="T89" s="78">
        <f t="shared" si="129"/>
        <v>6</v>
      </c>
      <c r="U89" s="78">
        <f t="shared" si="129"/>
        <v>6</v>
      </c>
      <c r="V89" s="78">
        <f t="shared" si="129"/>
        <v>6</v>
      </c>
      <c r="W89" s="78">
        <f t="shared" si="129"/>
        <v>6</v>
      </c>
      <c r="X89" s="78">
        <f t="shared" si="129"/>
        <v>0</v>
      </c>
      <c r="Y89" s="78">
        <f t="shared" si="129"/>
        <v>0</v>
      </c>
      <c r="Z89" s="78">
        <f t="shared" si="129"/>
        <v>0</v>
      </c>
      <c r="AA89" s="78">
        <f t="shared" si="129"/>
        <v>0</v>
      </c>
      <c r="AB89" s="78">
        <f t="shared" si="129"/>
        <v>0</v>
      </c>
      <c r="AC89" s="78">
        <f t="shared" si="130"/>
        <v>0</v>
      </c>
      <c r="AD89" s="78">
        <f t="shared" si="130"/>
        <v>0</v>
      </c>
      <c r="AE89" s="78">
        <f t="shared" si="130"/>
        <v>0</v>
      </c>
      <c r="AF89" s="78">
        <f t="shared" si="130"/>
        <v>0</v>
      </c>
      <c r="AG89" s="78">
        <f t="shared" si="130"/>
        <v>0</v>
      </c>
      <c r="AH89" s="78">
        <f t="shared" si="130"/>
        <v>0</v>
      </c>
      <c r="AI89" s="78">
        <f t="shared" si="130"/>
        <v>0</v>
      </c>
      <c r="AJ89" s="2" t="s">
        <v>199</v>
      </c>
      <c r="AK89" s="2" t="s">
        <v>197</v>
      </c>
      <c r="AL89" s="2">
        <v>7</v>
      </c>
      <c r="AM89" s="91">
        <v>3</v>
      </c>
      <c r="AN89" s="91">
        <v>3</v>
      </c>
      <c r="AO89" s="91">
        <v>3</v>
      </c>
      <c r="AP89" s="91">
        <v>4</v>
      </c>
      <c r="AQ89" s="91">
        <v>3</v>
      </c>
      <c r="AR89" s="91">
        <v>3</v>
      </c>
      <c r="AS89" s="91">
        <v>3</v>
      </c>
      <c r="AT89" s="91">
        <v>2</v>
      </c>
      <c r="AU89" s="91">
        <v>3</v>
      </c>
      <c r="AV89" s="91">
        <v>3</v>
      </c>
      <c r="AW89" s="91">
        <v>3</v>
      </c>
      <c r="AX89" s="91">
        <v>3</v>
      </c>
      <c r="AY89" s="91">
        <v>3</v>
      </c>
      <c r="AZ89" s="91">
        <v>3</v>
      </c>
      <c r="BA89" s="91">
        <v>3</v>
      </c>
      <c r="BB89" s="91">
        <v>3</v>
      </c>
      <c r="BC89" s="91">
        <v>3</v>
      </c>
      <c r="BD89" s="91">
        <v>4</v>
      </c>
      <c r="BE89" s="91">
        <v>3</v>
      </c>
      <c r="BF89" s="91">
        <v>3</v>
      </c>
      <c r="BG89" s="91">
        <v>3</v>
      </c>
      <c r="BH89" s="91">
        <v>4</v>
      </c>
      <c r="BI89" s="91">
        <v>3</v>
      </c>
      <c r="BJ89" s="91">
        <v>3</v>
      </c>
      <c r="BK89" s="91">
        <v>3</v>
      </c>
      <c r="BL89" s="91">
        <v>3</v>
      </c>
      <c r="BM89" s="91">
        <v>3</v>
      </c>
      <c r="BN89" s="91">
        <v>3</v>
      </c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</row>
    <row r="90" spans="1:107" x14ac:dyDescent="0.25">
      <c r="A90" s="2" t="str">
        <f>IF(AL90&lt;&gt;"NF",AK90&amp;AL90+COUNTIF($C$83:$C89,C90),AK90&amp;AL90&amp;COUNTIF($C$83:$C89,C90))</f>
        <v>m8</v>
      </c>
      <c r="B90" s="2" t="str">
        <f t="array" aca="1" ref="B90" ca="1">INDEX(Spielerliste,MATCH(SMALL(COUNTIF(Spielerliste,"&lt;"&amp;Spielerliste),ROWS(AJ$83:AJ90)),COUNTIF(Spielerliste,"&lt;"&amp;Spielerliste),0))</f>
        <v>David Wojak</v>
      </c>
      <c r="C90" s="2" t="str">
        <f t="shared" si="126"/>
        <v>m7</v>
      </c>
      <c r="D90" s="2">
        <f t="array" ref="D90">SUM(($AM90:$IV90=$AM$2:$IV$2-1)*($AM90:$IV90&gt;0))</f>
        <v>4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4</v>
      </c>
      <c r="G90" s="2">
        <f t="array" ref="G90">SUM(($AM90:$IV90&gt;$AM$2:$IV$2+1)*($AM90:$IV90&gt;0))</f>
        <v>1</v>
      </c>
      <c r="H90" s="2">
        <f t="shared" ca="1" si="127"/>
        <v>386.0009</v>
      </c>
      <c r="I90" s="78">
        <f t="shared" si="128"/>
        <v>3</v>
      </c>
      <c r="J90" s="78">
        <f t="shared" si="128"/>
        <v>4</v>
      </c>
      <c r="K90" s="78">
        <f t="shared" si="128"/>
        <v>6</v>
      </c>
      <c r="L90" s="78">
        <f t="shared" si="128"/>
        <v>4</v>
      </c>
      <c r="M90" s="78">
        <f t="shared" si="128"/>
        <v>6</v>
      </c>
      <c r="N90" s="78">
        <f t="shared" si="128"/>
        <v>4</v>
      </c>
      <c r="O90" s="78">
        <f t="shared" si="128"/>
        <v>8</v>
      </c>
      <c r="P90" s="78">
        <f t="shared" si="128"/>
        <v>6</v>
      </c>
      <c r="Q90" s="78">
        <f t="shared" si="128"/>
        <v>6</v>
      </c>
      <c r="R90" s="78">
        <f t="shared" si="128"/>
        <v>6</v>
      </c>
      <c r="S90" s="78">
        <f t="shared" si="129"/>
        <v>7</v>
      </c>
      <c r="T90" s="78">
        <f t="shared" si="129"/>
        <v>6</v>
      </c>
      <c r="U90" s="78">
        <f t="shared" si="129"/>
        <v>6</v>
      </c>
      <c r="V90" s="78">
        <f t="shared" si="129"/>
        <v>7</v>
      </c>
      <c r="W90" s="78">
        <f t="shared" si="129"/>
        <v>7</v>
      </c>
      <c r="X90" s="78">
        <f t="shared" si="129"/>
        <v>0</v>
      </c>
      <c r="Y90" s="78">
        <f t="shared" si="129"/>
        <v>0</v>
      </c>
      <c r="Z90" s="78">
        <f t="shared" si="129"/>
        <v>0</v>
      </c>
      <c r="AA90" s="78">
        <f t="shared" si="129"/>
        <v>0</v>
      </c>
      <c r="AB90" s="78">
        <f t="shared" si="129"/>
        <v>0</v>
      </c>
      <c r="AC90" s="78">
        <f t="shared" si="130"/>
        <v>0</v>
      </c>
      <c r="AD90" s="78">
        <f t="shared" si="130"/>
        <v>0</v>
      </c>
      <c r="AE90" s="78">
        <f t="shared" si="130"/>
        <v>0</v>
      </c>
      <c r="AF90" s="78">
        <f t="shared" si="130"/>
        <v>0</v>
      </c>
      <c r="AG90" s="78">
        <f t="shared" si="130"/>
        <v>0</v>
      </c>
      <c r="AH90" s="78">
        <f t="shared" si="130"/>
        <v>0</v>
      </c>
      <c r="AI90" s="78">
        <f t="shared" si="130"/>
        <v>0</v>
      </c>
      <c r="AJ90" s="2" t="s">
        <v>200</v>
      </c>
      <c r="AK90" s="2" t="s">
        <v>197</v>
      </c>
      <c r="AL90" s="2">
        <v>7</v>
      </c>
      <c r="AM90" s="91">
        <v>3</v>
      </c>
      <c r="AN90" s="91">
        <v>2</v>
      </c>
      <c r="AO90" s="91">
        <v>3</v>
      </c>
      <c r="AP90" s="91">
        <v>4</v>
      </c>
      <c r="AQ90" s="91">
        <v>3</v>
      </c>
      <c r="AR90" s="91">
        <v>2</v>
      </c>
      <c r="AS90" s="91">
        <v>3</v>
      </c>
      <c r="AT90" s="91">
        <v>3</v>
      </c>
      <c r="AU90" s="91">
        <v>3</v>
      </c>
      <c r="AV90" s="91">
        <v>3</v>
      </c>
      <c r="AW90" s="91">
        <v>4</v>
      </c>
      <c r="AX90" s="91">
        <v>3</v>
      </c>
      <c r="AY90" s="91">
        <v>3</v>
      </c>
      <c r="AZ90" s="91">
        <v>4</v>
      </c>
      <c r="BA90" s="91">
        <v>4</v>
      </c>
      <c r="BB90" s="91">
        <v>2</v>
      </c>
      <c r="BC90" s="91">
        <v>3</v>
      </c>
      <c r="BD90" s="91">
        <v>3</v>
      </c>
      <c r="BE90" s="91">
        <v>2</v>
      </c>
      <c r="BF90" s="91">
        <v>5</v>
      </c>
      <c r="BG90" s="91">
        <v>3</v>
      </c>
      <c r="BH90" s="91">
        <v>3</v>
      </c>
      <c r="BI90" s="91">
        <v>3</v>
      </c>
      <c r="BJ90" s="91">
        <v>3</v>
      </c>
      <c r="BK90" s="91">
        <v>3</v>
      </c>
      <c r="BL90" s="91">
        <v>3</v>
      </c>
      <c r="BM90" s="91">
        <v>3</v>
      </c>
      <c r="BN90" s="91">
        <v>3</v>
      </c>
    </row>
    <row r="91" spans="1:107" x14ac:dyDescent="0.25">
      <c r="A91" s="2" t="str">
        <f>IF(AL91&lt;&gt;"NF",AK91&amp;AL91+COUNTIF($C$83:$C90,C91),AK91&amp;AL91&amp;COUNTIF($C$83:$C90,C91))</f>
        <v>m9</v>
      </c>
      <c r="B91" s="2" t="str">
        <f t="array" aca="1" ref="B91" ca="1">INDEX(Spielerliste,MATCH(SMALL(COUNTIF(Spielerliste,"&lt;"&amp;Spielerliste),ROWS(AJ$83:AJ91)),COUNTIF(Spielerliste,"&lt;"&amp;Spielerliste),0))</f>
        <v>Elija Feigl</v>
      </c>
      <c r="C91" s="2" t="str">
        <f t="shared" si="126"/>
        <v>m7</v>
      </c>
      <c r="D91" s="2">
        <f t="array" ref="D91">SUM(($AM91:$IV91=$AM$2:$IV$2-1)*($AM91:$IV91&gt;0))</f>
        <v>3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1</v>
      </c>
      <c r="G91" s="2">
        <f t="array" ref="G91">SUM(($AM91:$IV91&gt;$AM$2:$IV$2+1)*($AM91:$IV91&gt;0))</f>
        <v>2</v>
      </c>
      <c r="H91" s="2">
        <f t="shared" ca="1" si="127"/>
        <v>386.00090999999998</v>
      </c>
      <c r="I91" s="78">
        <f t="shared" si="128"/>
        <v>3</v>
      </c>
      <c r="J91" s="78">
        <f t="shared" si="128"/>
        <v>5</v>
      </c>
      <c r="K91" s="78">
        <f t="shared" si="128"/>
        <v>6</v>
      </c>
      <c r="L91" s="78">
        <f t="shared" si="128"/>
        <v>3</v>
      </c>
      <c r="M91" s="78">
        <f t="shared" si="128"/>
        <v>8</v>
      </c>
      <c r="N91" s="78">
        <f t="shared" si="128"/>
        <v>5</v>
      </c>
      <c r="O91" s="78">
        <f t="shared" si="128"/>
        <v>5</v>
      </c>
      <c r="P91" s="78">
        <f t="shared" si="128"/>
        <v>6</v>
      </c>
      <c r="Q91" s="78">
        <f t="shared" si="128"/>
        <v>6</v>
      </c>
      <c r="R91" s="78">
        <f t="shared" si="128"/>
        <v>6</v>
      </c>
      <c r="S91" s="78">
        <f t="shared" si="129"/>
        <v>6</v>
      </c>
      <c r="T91" s="78">
        <f t="shared" si="129"/>
        <v>6</v>
      </c>
      <c r="U91" s="78">
        <f t="shared" si="129"/>
        <v>6</v>
      </c>
      <c r="V91" s="78">
        <f t="shared" si="129"/>
        <v>8</v>
      </c>
      <c r="W91" s="78">
        <f t="shared" si="129"/>
        <v>7</v>
      </c>
      <c r="X91" s="78">
        <f t="shared" si="129"/>
        <v>0</v>
      </c>
      <c r="Y91" s="78">
        <f t="shared" si="129"/>
        <v>0</v>
      </c>
      <c r="Z91" s="78">
        <f t="shared" si="129"/>
        <v>0</v>
      </c>
      <c r="AA91" s="78">
        <f t="shared" si="129"/>
        <v>0</v>
      </c>
      <c r="AB91" s="78">
        <f t="shared" si="129"/>
        <v>0</v>
      </c>
      <c r="AC91" s="78">
        <f t="shared" si="130"/>
        <v>0</v>
      </c>
      <c r="AD91" s="78">
        <f t="shared" si="130"/>
        <v>0</v>
      </c>
      <c r="AE91" s="78">
        <f t="shared" si="130"/>
        <v>0</v>
      </c>
      <c r="AF91" s="78">
        <f t="shared" si="130"/>
        <v>0</v>
      </c>
      <c r="AG91" s="78">
        <f t="shared" si="130"/>
        <v>0</v>
      </c>
      <c r="AH91" s="78">
        <f t="shared" si="130"/>
        <v>0</v>
      </c>
      <c r="AI91" s="78">
        <f t="shared" si="130"/>
        <v>0</v>
      </c>
      <c r="AJ91" s="2" t="s">
        <v>201</v>
      </c>
      <c r="AK91" s="2" t="s">
        <v>197</v>
      </c>
      <c r="AL91" s="2">
        <v>7</v>
      </c>
      <c r="AM91" s="91">
        <v>3</v>
      </c>
      <c r="AN91" s="91">
        <v>3</v>
      </c>
      <c r="AO91" s="91">
        <v>3</v>
      </c>
      <c r="AP91" s="91">
        <v>3</v>
      </c>
      <c r="AQ91" s="91">
        <v>5</v>
      </c>
      <c r="AR91" s="91">
        <v>3</v>
      </c>
      <c r="AS91" s="91">
        <v>3</v>
      </c>
      <c r="AT91" s="91">
        <v>3</v>
      </c>
      <c r="AU91" s="91">
        <v>3</v>
      </c>
      <c r="AV91" s="91">
        <v>3</v>
      </c>
      <c r="AW91" s="91">
        <v>3</v>
      </c>
      <c r="AX91" s="91">
        <v>3</v>
      </c>
      <c r="AY91" s="91">
        <v>3</v>
      </c>
      <c r="AZ91" s="91">
        <v>3</v>
      </c>
      <c r="BA91" s="91">
        <v>3</v>
      </c>
      <c r="BB91" s="91">
        <v>2</v>
      </c>
      <c r="BC91" s="91">
        <v>3</v>
      </c>
      <c r="BD91" s="91">
        <v>3</v>
      </c>
      <c r="BE91" s="91">
        <v>2</v>
      </c>
      <c r="BF91" s="91">
        <v>2</v>
      </c>
      <c r="BG91" s="91">
        <v>3</v>
      </c>
      <c r="BH91" s="91">
        <v>3</v>
      </c>
      <c r="BI91" s="91">
        <v>3</v>
      </c>
      <c r="BJ91" s="91">
        <v>3</v>
      </c>
      <c r="BK91" s="91">
        <v>3</v>
      </c>
      <c r="BL91" s="91">
        <v>3</v>
      </c>
      <c r="BM91" s="91">
        <v>5</v>
      </c>
      <c r="BN91" s="91">
        <v>4</v>
      </c>
    </row>
    <row r="92" spans="1:107" x14ac:dyDescent="0.25">
      <c r="A92" s="2" t="str">
        <f>IF(AL92&lt;&gt;"NF",AK92&amp;AL92+COUNTIF($C$83:$C91,C92),AK92&amp;AL92&amp;COUNTIF($C$83:$C91,C92))</f>
        <v>m10</v>
      </c>
      <c r="B92" s="2" t="str">
        <f t="array" aca="1" ref="B92" ca="1">INDEX(Spielerliste,MATCH(SMALL(COUNTIF(Spielerliste,"&lt;"&amp;Spielerliste),ROWS(AJ$83:AJ92)),COUNTIF(Spielerliste,"&lt;"&amp;Spielerliste),0))</f>
        <v>Franz Hable</v>
      </c>
      <c r="C92" s="2" t="str">
        <f t="shared" si="126"/>
        <v>m10</v>
      </c>
      <c r="D92" s="2">
        <f t="array" ref="D92">SUM(($AM92:$IV92=$AM$2:$IV$2-1)*($AM92:$IV92&gt;0))</f>
        <v>3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4</v>
      </c>
      <c r="G92" s="2">
        <f t="array" ref="G92">SUM(($AM92:$IV92&gt;$AM$2:$IV$2+1)*($AM92:$IV92&gt;0))</f>
        <v>1</v>
      </c>
      <c r="H92" s="2">
        <f t="shared" ca="1" si="127"/>
        <v>387.00092000000001</v>
      </c>
      <c r="I92" s="78">
        <f t="shared" si="128"/>
        <v>4</v>
      </c>
      <c r="J92" s="78">
        <f t="shared" si="128"/>
        <v>6</v>
      </c>
      <c r="K92" s="78">
        <f t="shared" si="128"/>
        <v>6</v>
      </c>
      <c r="L92" s="78">
        <f t="shared" si="128"/>
        <v>3</v>
      </c>
      <c r="M92" s="78">
        <f t="shared" si="128"/>
        <v>5</v>
      </c>
      <c r="N92" s="78">
        <f t="shared" si="128"/>
        <v>5</v>
      </c>
      <c r="O92" s="78">
        <f t="shared" si="128"/>
        <v>7</v>
      </c>
      <c r="P92" s="78">
        <f t="shared" si="128"/>
        <v>6</v>
      </c>
      <c r="Q92" s="78">
        <f t="shared" si="128"/>
        <v>6</v>
      </c>
      <c r="R92" s="78">
        <f t="shared" si="128"/>
        <v>6</v>
      </c>
      <c r="S92" s="78">
        <f t="shared" si="129"/>
        <v>6</v>
      </c>
      <c r="T92" s="78">
        <f t="shared" si="129"/>
        <v>8</v>
      </c>
      <c r="U92" s="78">
        <f t="shared" si="129"/>
        <v>6</v>
      </c>
      <c r="V92" s="78">
        <f t="shared" si="129"/>
        <v>6</v>
      </c>
      <c r="W92" s="78">
        <f t="shared" si="129"/>
        <v>7</v>
      </c>
      <c r="X92" s="78">
        <f t="shared" si="129"/>
        <v>0</v>
      </c>
      <c r="Y92" s="78">
        <f t="shared" si="129"/>
        <v>0</v>
      </c>
      <c r="Z92" s="78">
        <f t="shared" si="129"/>
        <v>0</v>
      </c>
      <c r="AA92" s="78">
        <f t="shared" si="129"/>
        <v>0</v>
      </c>
      <c r="AB92" s="78">
        <f t="shared" si="129"/>
        <v>0</v>
      </c>
      <c r="AC92" s="78">
        <f t="shared" si="130"/>
        <v>0</v>
      </c>
      <c r="AD92" s="78">
        <f t="shared" si="130"/>
        <v>0</v>
      </c>
      <c r="AE92" s="78">
        <f t="shared" si="130"/>
        <v>0</v>
      </c>
      <c r="AF92" s="78">
        <f t="shared" si="130"/>
        <v>0</v>
      </c>
      <c r="AG92" s="78">
        <f t="shared" si="130"/>
        <v>0</v>
      </c>
      <c r="AH92" s="78">
        <f t="shared" si="130"/>
        <v>0</v>
      </c>
      <c r="AI92" s="78">
        <f t="shared" si="130"/>
        <v>0</v>
      </c>
      <c r="AJ92" s="2" t="s">
        <v>202</v>
      </c>
      <c r="AK92" s="2" t="s">
        <v>197</v>
      </c>
      <c r="AL92" s="2">
        <v>10</v>
      </c>
      <c r="AM92" s="91">
        <v>4</v>
      </c>
      <c r="AN92" s="91">
        <v>3</v>
      </c>
      <c r="AO92" s="91">
        <v>3</v>
      </c>
      <c r="AP92" s="91">
        <v>3</v>
      </c>
      <c r="AQ92" s="91">
        <v>2</v>
      </c>
      <c r="AR92" s="91">
        <v>3</v>
      </c>
      <c r="AS92" s="91">
        <v>3</v>
      </c>
      <c r="AT92" s="91">
        <v>3</v>
      </c>
      <c r="AU92" s="91">
        <v>3</v>
      </c>
      <c r="AV92" s="91">
        <v>3</v>
      </c>
      <c r="AW92" s="91">
        <v>3</v>
      </c>
      <c r="AX92" s="91">
        <v>5</v>
      </c>
      <c r="AY92" s="91">
        <v>4</v>
      </c>
      <c r="AZ92" s="91">
        <v>3</v>
      </c>
      <c r="BA92" s="91">
        <v>4</v>
      </c>
      <c r="BB92" s="91">
        <v>3</v>
      </c>
      <c r="BC92" s="91">
        <v>3</v>
      </c>
      <c r="BD92" s="91">
        <v>3</v>
      </c>
      <c r="BE92" s="91">
        <v>2</v>
      </c>
      <c r="BF92" s="91">
        <v>4</v>
      </c>
      <c r="BG92" s="91">
        <v>3</v>
      </c>
      <c r="BH92" s="91">
        <v>3</v>
      </c>
      <c r="BI92" s="91">
        <v>3</v>
      </c>
      <c r="BJ92" s="91">
        <v>3</v>
      </c>
      <c r="BK92" s="91">
        <v>3</v>
      </c>
      <c r="BL92" s="91">
        <v>2</v>
      </c>
      <c r="BM92" s="91">
        <v>3</v>
      </c>
      <c r="BN92" s="91">
        <v>3</v>
      </c>
    </row>
    <row r="93" spans="1:107" x14ac:dyDescent="0.25">
      <c r="A93" s="2" t="str">
        <f>IF(AL93&lt;&gt;"NF",AK93&amp;AL93+COUNTIF($C$83:$C92,C93),AK93&amp;AL93&amp;COUNTIF($C$83:$C92,C93))</f>
        <v>m11</v>
      </c>
      <c r="B93" s="2" t="str">
        <f t="array" aca="1" ref="B93" ca="1">INDEX(Spielerliste,MATCH(SMALL(COUNTIF(Spielerliste,"&lt;"&amp;Spielerliste),ROWS(AJ$83:AJ93)),COUNTIF(Spielerliste,"&lt;"&amp;Spielerliste),0))</f>
        <v>Gerhard Petz</v>
      </c>
      <c r="C93" s="2" t="str">
        <f t="shared" si="126"/>
        <v>m11</v>
      </c>
      <c r="D93" s="2">
        <f t="array" ref="D93">SUM(($AM93:$IV93=$AM$2:$IV$2-1)*($AM93:$IV93&gt;0))</f>
        <v>2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6</v>
      </c>
      <c r="G93" s="2">
        <f t="array" ref="G93">SUM(($AM93:$IV93&gt;$AM$2:$IV$2+1)*($AM93:$IV93&gt;0))</f>
        <v>0</v>
      </c>
      <c r="H93" s="2">
        <f t="shared" ca="1" si="127"/>
        <v>388.00092999999998</v>
      </c>
      <c r="I93" s="78">
        <f t="shared" ref="I93:R102" si="131">SUMIF($AM$82:$IV$82,I$82,$AM93:$IV93)</f>
        <v>3</v>
      </c>
      <c r="J93" s="78">
        <f t="shared" si="131"/>
        <v>6</v>
      </c>
      <c r="K93" s="78">
        <f t="shared" si="131"/>
        <v>7</v>
      </c>
      <c r="L93" s="78">
        <f t="shared" si="131"/>
        <v>4</v>
      </c>
      <c r="M93" s="78">
        <f t="shared" si="131"/>
        <v>7</v>
      </c>
      <c r="N93" s="78">
        <f t="shared" si="131"/>
        <v>6</v>
      </c>
      <c r="O93" s="78">
        <f t="shared" si="131"/>
        <v>5</v>
      </c>
      <c r="P93" s="78">
        <f t="shared" si="131"/>
        <v>7</v>
      </c>
      <c r="Q93" s="78">
        <f t="shared" si="131"/>
        <v>6</v>
      </c>
      <c r="R93" s="78">
        <f t="shared" si="131"/>
        <v>7</v>
      </c>
      <c r="S93" s="78">
        <f t="shared" ref="S93:AB102" si="132">SUMIF($AM$82:$IV$82,S$82,$AM93:$IV93)</f>
        <v>5</v>
      </c>
      <c r="T93" s="78">
        <f t="shared" si="132"/>
        <v>6</v>
      </c>
      <c r="U93" s="78">
        <f t="shared" si="132"/>
        <v>7</v>
      </c>
      <c r="V93" s="78">
        <f t="shared" si="132"/>
        <v>6</v>
      </c>
      <c r="W93" s="78">
        <f t="shared" si="132"/>
        <v>6</v>
      </c>
      <c r="X93" s="78">
        <f t="shared" si="132"/>
        <v>0</v>
      </c>
      <c r="Y93" s="78">
        <f t="shared" si="132"/>
        <v>0</v>
      </c>
      <c r="Z93" s="78">
        <f t="shared" si="132"/>
        <v>0</v>
      </c>
      <c r="AA93" s="78">
        <f t="shared" si="132"/>
        <v>0</v>
      </c>
      <c r="AB93" s="78">
        <f t="shared" si="132"/>
        <v>0</v>
      </c>
      <c r="AC93" s="78">
        <f t="shared" ref="AC93:AI102" si="133">SUMIF($AM$82:$IV$82,AC$82,$AM93:$IV93)</f>
        <v>0</v>
      </c>
      <c r="AD93" s="78">
        <f t="shared" si="133"/>
        <v>0</v>
      </c>
      <c r="AE93" s="78">
        <f t="shared" si="133"/>
        <v>0</v>
      </c>
      <c r="AF93" s="78">
        <f t="shared" si="133"/>
        <v>0</v>
      </c>
      <c r="AG93" s="78">
        <f t="shared" si="133"/>
        <v>0</v>
      </c>
      <c r="AH93" s="78">
        <f t="shared" si="133"/>
        <v>0</v>
      </c>
      <c r="AI93" s="78">
        <f t="shared" si="133"/>
        <v>0</v>
      </c>
      <c r="AJ93" s="2" t="s">
        <v>4</v>
      </c>
      <c r="AK93" s="2" t="s">
        <v>197</v>
      </c>
      <c r="AL93" s="2">
        <v>11</v>
      </c>
      <c r="AM93" s="91">
        <v>3</v>
      </c>
      <c r="AN93" s="91">
        <v>3</v>
      </c>
      <c r="AO93" s="91">
        <v>3</v>
      </c>
      <c r="AP93" s="91">
        <v>4</v>
      </c>
      <c r="AQ93" s="91">
        <v>3</v>
      </c>
      <c r="AR93" s="91">
        <v>3</v>
      </c>
      <c r="AS93" s="91">
        <v>3</v>
      </c>
      <c r="AT93" s="91">
        <v>4</v>
      </c>
      <c r="AU93" s="91">
        <v>3</v>
      </c>
      <c r="AV93" s="91">
        <v>3</v>
      </c>
      <c r="AW93" s="91">
        <v>2</v>
      </c>
      <c r="AX93" s="91">
        <v>3</v>
      </c>
      <c r="AY93" s="91">
        <v>3</v>
      </c>
      <c r="AZ93" s="91">
        <v>3</v>
      </c>
      <c r="BA93" s="91">
        <v>3</v>
      </c>
      <c r="BB93" s="91">
        <v>3</v>
      </c>
      <c r="BC93" s="91">
        <v>4</v>
      </c>
      <c r="BD93" s="91">
        <v>4</v>
      </c>
      <c r="BE93" s="91">
        <v>3</v>
      </c>
      <c r="BF93" s="91">
        <v>2</v>
      </c>
      <c r="BG93" s="91">
        <v>3</v>
      </c>
      <c r="BH93" s="91">
        <v>3</v>
      </c>
      <c r="BI93" s="91">
        <v>4</v>
      </c>
      <c r="BJ93" s="91">
        <v>3</v>
      </c>
      <c r="BK93" s="91">
        <v>3</v>
      </c>
      <c r="BL93" s="91">
        <v>4</v>
      </c>
      <c r="BM93" s="91">
        <v>3</v>
      </c>
      <c r="BN93" s="91">
        <v>3</v>
      </c>
    </row>
    <row r="94" spans="1:107" x14ac:dyDescent="0.25">
      <c r="A94" s="2" t="str">
        <f>IF(AL94&lt;&gt;"NF",AK94&amp;AL94+COUNTIF($C$83:$C93,C94),AK94&amp;AL94&amp;COUNTIF($C$83:$C93,C94))</f>
        <v>m12</v>
      </c>
      <c r="B94" s="2" t="str">
        <f t="array" aca="1" ref="B94" ca="1">INDEX(Spielerliste,MATCH(SMALL(COUNTIF(Spielerliste,"&lt;"&amp;Spielerliste),ROWS(AJ$83:AJ94)),COUNTIF(Spielerliste,"&lt;"&amp;Spielerliste),0))</f>
        <v>Günther Kaimberger</v>
      </c>
      <c r="C94" s="2" t="str">
        <f t="shared" si="126"/>
        <v>m11</v>
      </c>
      <c r="D94" s="2">
        <f t="array" ref="D94">SUM(($AM94:$IV94=$AM$2:$IV$2-1)*($AM94:$IV94&gt;0))</f>
        <v>3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7</v>
      </c>
      <c r="G94" s="2">
        <f t="array" ref="G94">SUM(($AM94:$IV94&gt;$AM$2:$IV$2+1)*($AM94:$IV94&gt;0))</f>
        <v>0</v>
      </c>
      <c r="H94" s="2">
        <f t="shared" ca="1" si="127"/>
        <v>388.00094000000001</v>
      </c>
      <c r="I94" s="78">
        <f t="shared" si="131"/>
        <v>3</v>
      </c>
      <c r="J94" s="78">
        <f t="shared" si="131"/>
        <v>5</v>
      </c>
      <c r="K94" s="78">
        <f t="shared" si="131"/>
        <v>7</v>
      </c>
      <c r="L94" s="78">
        <f t="shared" si="131"/>
        <v>3</v>
      </c>
      <c r="M94" s="78">
        <f t="shared" si="131"/>
        <v>6</v>
      </c>
      <c r="N94" s="78">
        <f t="shared" si="131"/>
        <v>6</v>
      </c>
      <c r="O94" s="78">
        <f t="shared" si="131"/>
        <v>6</v>
      </c>
      <c r="P94" s="78">
        <f t="shared" si="131"/>
        <v>8</v>
      </c>
      <c r="Q94" s="78">
        <f t="shared" si="131"/>
        <v>5</v>
      </c>
      <c r="R94" s="78">
        <f t="shared" si="131"/>
        <v>7</v>
      </c>
      <c r="S94" s="78">
        <f t="shared" si="132"/>
        <v>6</v>
      </c>
      <c r="T94" s="78">
        <f t="shared" si="132"/>
        <v>6</v>
      </c>
      <c r="U94" s="78">
        <f t="shared" si="132"/>
        <v>7</v>
      </c>
      <c r="V94" s="78">
        <f t="shared" si="132"/>
        <v>7</v>
      </c>
      <c r="W94" s="78">
        <f t="shared" si="132"/>
        <v>6</v>
      </c>
      <c r="X94" s="78">
        <f t="shared" si="132"/>
        <v>0</v>
      </c>
      <c r="Y94" s="78">
        <f t="shared" si="132"/>
        <v>0</v>
      </c>
      <c r="Z94" s="78">
        <f t="shared" si="132"/>
        <v>0</v>
      </c>
      <c r="AA94" s="78">
        <f t="shared" si="132"/>
        <v>0</v>
      </c>
      <c r="AB94" s="78">
        <f t="shared" si="132"/>
        <v>0</v>
      </c>
      <c r="AC94" s="78">
        <f t="shared" si="133"/>
        <v>0</v>
      </c>
      <c r="AD94" s="78">
        <f t="shared" si="133"/>
        <v>0</v>
      </c>
      <c r="AE94" s="78">
        <f t="shared" si="133"/>
        <v>0</v>
      </c>
      <c r="AF94" s="78">
        <f t="shared" si="133"/>
        <v>0</v>
      </c>
      <c r="AG94" s="78">
        <f t="shared" si="133"/>
        <v>0</v>
      </c>
      <c r="AH94" s="78">
        <f t="shared" si="133"/>
        <v>0</v>
      </c>
      <c r="AI94" s="78">
        <f t="shared" si="133"/>
        <v>0</v>
      </c>
      <c r="AJ94" s="2" t="s">
        <v>170</v>
      </c>
      <c r="AK94" s="2" t="s">
        <v>197</v>
      </c>
      <c r="AL94" s="2">
        <v>11</v>
      </c>
      <c r="AM94" s="91">
        <v>3</v>
      </c>
      <c r="AN94" s="91">
        <v>2</v>
      </c>
      <c r="AO94" s="91">
        <v>3</v>
      </c>
      <c r="AP94" s="91">
        <v>3</v>
      </c>
      <c r="AQ94" s="91">
        <v>3</v>
      </c>
      <c r="AR94" s="91">
        <v>3</v>
      </c>
      <c r="AS94" s="91">
        <v>4</v>
      </c>
      <c r="AT94" s="91">
        <v>4</v>
      </c>
      <c r="AU94" s="91">
        <v>3</v>
      </c>
      <c r="AV94" s="91">
        <v>3</v>
      </c>
      <c r="AW94" s="91">
        <v>3</v>
      </c>
      <c r="AX94" s="91">
        <v>3</v>
      </c>
      <c r="AY94" s="91">
        <v>4</v>
      </c>
      <c r="AZ94" s="91">
        <v>4</v>
      </c>
      <c r="BA94" s="91">
        <v>3</v>
      </c>
      <c r="BB94" s="91">
        <v>3</v>
      </c>
      <c r="BC94" s="91">
        <v>4</v>
      </c>
      <c r="BD94" s="91">
        <v>3</v>
      </c>
      <c r="BE94" s="91">
        <v>3</v>
      </c>
      <c r="BF94" s="91">
        <v>2</v>
      </c>
      <c r="BG94" s="91">
        <v>4</v>
      </c>
      <c r="BH94" s="91">
        <v>2</v>
      </c>
      <c r="BI94" s="91">
        <v>4</v>
      </c>
      <c r="BJ94" s="91">
        <v>3</v>
      </c>
      <c r="BK94" s="91">
        <v>3</v>
      </c>
      <c r="BL94" s="91">
        <v>3</v>
      </c>
      <c r="BM94" s="91">
        <v>3</v>
      </c>
      <c r="BN94" s="91">
        <v>3</v>
      </c>
    </row>
    <row r="95" spans="1:107" x14ac:dyDescent="0.25">
      <c r="A95" s="2" t="str">
        <f>IF(AL95&lt;&gt;"NF",AK95&amp;AL95+COUNTIF($C$83:$C94,C95),AK95&amp;AL95&amp;COUNTIF($C$83:$C94,C95))</f>
        <v>m13</v>
      </c>
      <c r="B95" s="2" t="str">
        <f t="array" aca="1" ref="B95" ca="1">INDEX(Spielerliste,MATCH(SMALL(COUNTIF(Spielerliste,"&lt;"&amp;Spielerliste),ROWS(AJ$83:AJ95)),COUNTIF(Spielerliste,"&lt;"&amp;Spielerliste),0))</f>
        <v>Irmgard Derschmidt</v>
      </c>
      <c r="C95" s="2" t="str">
        <f t="shared" si="126"/>
        <v>m13</v>
      </c>
      <c r="D95" s="2">
        <f t="array" ref="D95">SUM(($AM95:$IV95=$AM$2:$IV$2-1)*($AM95:$IV95&gt;0))</f>
        <v>3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5</v>
      </c>
      <c r="G95" s="2">
        <f t="array" ref="G95">SUM(($AM95:$IV95&gt;$AM$2:$IV$2+1)*($AM95:$IV95&gt;0))</f>
        <v>1</v>
      </c>
      <c r="H95" s="2">
        <f t="shared" ca="1" si="127"/>
        <v>389.00094999999999</v>
      </c>
      <c r="I95" s="78">
        <f t="shared" si="131"/>
        <v>6</v>
      </c>
      <c r="J95" s="78">
        <f t="shared" si="131"/>
        <v>4</v>
      </c>
      <c r="K95" s="78">
        <f t="shared" si="131"/>
        <v>7</v>
      </c>
      <c r="L95" s="78">
        <f t="shared" si="131"/>
        <v>3</v>
      </c>
      <c r="M95" s="78">
        <f t="shared" si="131"/>
        <v>6</v>
      </c>
      <c r="N95" s="78">
        <f t="shared" si="131"/>
        <v>6</v>
      </c>
      <c r="O95" s="78">
        <f t="shared" si="131"/>
        <v>5</v>
      </c>
      <c r="P95" s="78">
        <f t="shared" si="131"/>
        <v>6</v>
      </c>
      <c r="Q95" s="78">
        <f t="shared" si="131"/>
        <v>7</v>
      </c>
      <c r="R95" s="78">
        <f t="shared" si="131"/>
        <v>7</v>
      </c>
      <c r="S95" s="78">
        <f t="shared" si="132"/>
        <v>6</v>
      </c>
      <c r="T95" s="78">
        <f t="shared" si="132"/>
        <v>6</v>
      </c>
      <c r="U95" s="78">
        <f t="shared" si="132"/>
        <v>6</v>
      </c>
      <c r="V95" s="78">
        <f t="shared" si="132"/>
        <v>7</v>
      </c>
      <c r="W95" s="78">
        <f t="shared" si="132"/>
        <v>7</v>
      </c>
      <c r="X95" s="78">
        <f t="shared" si="132"/>
        <v>0</v>
      </c>
      <c r="Y95" s="78">
        <f t="shared" si="132"/>
        <v>0</v>
      </c>
      <c r="Z95" s="78">
        <f t="shared" si="132"/>
        <v>0</v>
      </c>
      <c r="AA95" s="78">
        <f t="shared" si="132"/>
        <v>0</v>
      </c>
      <c r="AB95" s="78">
        <f t="shared" si="132"/>
        <v>0</v>
      </c>
      <c r="AC95" s="78">
        <f t="shared" si="133"/>
        <v>0</v>
      </c>
      <c r="AD95" s="78">
        <f t="shared" si="133"/>
        <v>0</v>
      </c>
      <c r="AE95" s="78">
        <f t="shared" si="133"/>
        <v>0</v>
      </c>
      <c r="AF95" s="78">
        <f t="shared" si="133"/>
        <v>0</v>
      </c>
      <c r="AG95" s="78">
        <f t="shared" si="133"/>
        <v>0</v>
      </c>
      <c r="AH95" s="78">
        <f t="shared" si="133"/>
        <v>0</v>
      </c>
      <c r="AI95" s="78">
        <f t="shared" si="133"/>
        <v>0</v>
      </c>
      <c r="AJ95" s="2" t="s">
        <v>203</v>
      </c>
      <c r="AK95" s="2" t="s">
        <v>197</v>
      </c>
      <c r="AL95" s="2">
        <v>13</v>
      </c>
      <c r="AM95" s="91">
        <v>6</v>
      </c>
      <c r="AN95" s="91">
        <v>2</v>
      </c>
      <c r="AO95" s="91">
        <v>3</v>
      </c>
      <c r="AP95" s="91">
        <v>3</v>
      </c>
      <c r="AQ95" s="91">
        <v>3</v>
      </c>
      <c r="AR95" s="91">
        <v>3</v>
      </c>
      <c r="AS95" s="91">
        <v>3</v>
      </c>
      <c r="AT95" s="91">
        <v>3</v>
      </c>
      <c r="AU95" s="91">
        <v>3</v>
      </c>
      <c r="AV95" s="91">
        <v>4</v>
      </c>
      <c r="AW95" s="91">
        <v>3</v>
      </c>
      <c r="AX95" s="91">
        <v>3</v>
      </c>
      <c r="AY95" s="91">
        <v>3</v>
      </c>
      <c r="AZ95" s="91">
        <v>3</v>
      </c>
      <c r="BA95" s="91">
        <v>3</v>
      </c>
      <c r="BB95" s="91">
        <v>2</v>
      </c>
      <c r="BC95" s="91">
        <v>4</v>
      </c>
      <c r="BD95" s="91">
        <v>3</v>
      </c>
      <c r="BE95" s="91">
        <v>3</v>
      </c>
      <c r="BF95" s="91">
        <v>2</v>
      </c>
      <c r="BG95" s="91">
        <v>3</v>
      </c>
      <c r="BH95" s="91">
        <v>4</v>
      </c>
      <c r="BI95" s="91">
        <v>3</v>
      </c>
      <c r="BJ95" s="91">
        <v>3</v>
      </c>
      <c r="BK95" s="91">
        <v>3</v>
      </c>
      <c r="BL95" s="91">
        <v>3</v>
      </c>
      <c r="BM95" s="91">
        <v>4</v>
      </c>
      <c r="BN95" s="91">
        <v>4</v>
      </c>
    </row>
    <row r="96" spans="1:107" x14ac:dyDescent="0.25">
      <c r="A96" s="2" t="str">
        <f>IF(AL96&lt;&gt;"NF",AK96&amp;AL96+COUNTIF($C$83:$C95,C96),AK96&amp;AL96&amp;COUNTIF($C$83:$C95,C96))</f>
        <v>m14</v>
      </c>
      <c r="B96" s="2" t="str">
        <f t="array" aca="1" ref="B96" ca="1">INDEX(Spielerliste,MATCH(SMALL(COUNTIF(Spielerliste,"&lt;"&amp;Spielerliste),ROWS(AJ$83:AJ96)),COUNTIF(Spielerliste,"&lt;"&amp;Spielerliste),0))</f>
        <v>Isa Priester</v>
      </c>
      <c r="C96" s="2" t="str">
        <f t="shared" si="126"/>
        <v>m14</v>
      </c>
      <c r="D96" s="2">
        <f t="array" ref="D96">SUM(($AM96:$IV96=$AM$2:$IV$2-1)*($AM96:$IV96&gt;0))</f>
        <v>3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7</v>
      </c>
      <c r="G96" s="2">
        <f t="array" ref="G96">SUM(($AM96:$IV96&gt;$AM$2:$IV$2+1)*($AM96:$IV96&gt;0))</f>
        <v>1</v>
      </c>
      <c r="H96" s="2">
        <f t="shared" ca="1" si="127"/>
        <v>390.00096000000002</v>
      </c>
      <c r="I96" s="78">
        <f t="shared" si="131"/>
        <v>4</v>
      </c>
      <c r="J96" s="78">
        <f t="shared" si="131"/>
        <v>4</v>
      </c>
      <c r="K96" s="78">
        <f t="shared" si="131"/>
        <v>7</v>
      </c>
      <c r="L96" s="78">
        <f t="shared" si="131"/>
        <v>4</v>
      </c>
      <c r="M96" s="78">
        <f t="shared" si="131"/>
        <v>6</v>
      </c>
      <c r="N96" s="78">
        <f t="shared" si="131"/>
        <v>6</v>
      </c>
      <c r="O96" s="78">
        <f t="shared" si="131"/>
        <v>6</v>
      </c>
      <c r="P96" s="78">
        <f t="shared" si="131"/>
        <v>6</v>
      </c>
      <c r="Q96" s="78">
        <f t="shared" si="131"/>
        <v>6</v>
      </c>
      <c r="R96" s="78">
        <f t="shared" si="131"/>
        <v>8</v>
      </c>
      <c r="S96" s="78">
        <f t="shared" si="132"/>
        <v>6</v>
      </c>
      <c r="T96" s="78">
        <f t="shared" si="132"/>
        <v>6</v>
      </c>
      <c r="U96" s="78">
        <f t="shared" si="132"/>
        <v>9</v>
      </c>
      <c r="V96" s="78">
        <f t="shared" si="132"/>
        <v>6</v>
      </c>
      <c r="W96" s="78">
        <f t="shared" si="132"/>
        <v>6</v>
      </c>
      <c r="X96" s="78">
        <f t="shared" si="132"/>
        <v>0</v>
      </c>
      <c r="Y96" s="78">
        <f t="shared" si="132"/>
        <v>0</v>
      </c>
      <c r="Z96" s="78">
        <f t="shared" si="132"/>
        <v>0</v>
      </c>
      <c r="AA96" s="78">
        <f t="shared" si="132"/>
        <v>0</v>
      </c>
      <c r="AB96" s="78">
        <f t="shared" si="132"/>
        <v>0</v>
      </c>
      <c r="AC96" s="78">
        <f t="shared" si="133"/>
        <v>0</v>
      </c>
      <c r="AD96" s="78">
        <f t="shared" si="133"/>
        <v>0</v>
      </c>
      <c r="AE96" s="78">
        <f t="shared" si="133"/>
        <v>0</v>
      </c>
      <c r="AF96" s="78">
        <f t="shared" si="133"/>
        <v>0</v>
      </c>
      <c r="AG96" s="78">
        <f t="shared" si="133"/>
        <v>0</v>
      </c>
      <c r="AH96" s="78">
        <f t="shared" si="133"/>
        <v>0</v>
      </c>
      <c r="AI96" s="78">
        <f t="shared" si="133"/>
        <v>0</v>
      </c>
      <c r="AJ96" s="2" t="s">
        <v>231</v>
      </c>
      <c r="AK96" s="2" t="s">
        <v>197</v>
      </c>
      <c r="AL96" s="2">
        <v>14</v>
      </c>
      <c r="AM96" s="91">
        <v>4</v>
      </c>
      <c r="AN96" s="91">
        <v>2</v>
      </c>
      <c r="AO96" s="91">
        <v>3</v>
      </c>
      <c r="AP96" s="91">
        <v>4</v>
      </c>
      <c r="AQ96" s="91">
        <v>3</v>
      </c>
      <c r="AR96" s="91">
        <v>3</v>
      </c>
      <c r="AS96" s="91">
        <v>3</v>
      </c>
      <c r="AT96" s="91">
        <v>2</v>
      </c>
      <c r="AU96" s="91">
        <v>3</v>
      </c>
      <c r="AV96" s="91">
        <v>4</v>
      </c>
      <c r="AW96" s="91">
        <v>3</v>
      </c>
      <c r="AX96" s="91">
        <v>3</v>
      </c>
      <c r="AY96" s="91">
        <v>5</v>
      </c>
      <c r="AZ96" s="91">
        <v>3</v>
      </c>
      <c r="BA96" s="91">
        <v>3</v>
      </c>
      <c r="BB96" s="91">
        <v>2</v>
      </c>
      <c r="BC96" s="91">
        <v>4</v>
      </c>
      <c r="BD96" s="91">
        <v>3</v>
      </c>
      <c r="BE96" s="91">
        <v>3</v>
      </c>
      <c r="BF96" s="91">
        <v>3</v>
      </c>
      <c r="BG96" s="91">
        <v>4</v>
      </c>
      <c r="BH96" s="91">
        <v>3</v>
      </c>
      <c r="BI96" s="91">
        <v>4</v>
      </c>
      <c r="BJ96" s="91">
        <v>3</v>
      </c>
      <c r="BK96" s="91">
        <v>3</v>
      </c>
      <c r="BL96" s="91">
        <v>4</v>
      </c>
      <c r="BM96" s="91">
        <v>3</v>
      </c>
      <c r="BN96" s="91">
        <v>3</v>
      </c>
    </row>
    <row r="97" spans="1:66" x14ac:dyDescent="0.25">
      <c r="A97" s="2" t="str">
        <f>IF(AL97&lt;&gt;"NF",AK97&amp;AL97+COUNTIF($C$83:$C96,C97),AK97&amp;AL97&amp;COUNTIF($C$83:$C96,C97))</f>
        <v>m15</v>
      </c>
      <c r="B97" s="2" t="str">
        <f t="array" aca="1" ref="B97" ca="1">INDEX(Spielerliste,MATCH(SMALL(COUNTIF(Spielerliste,"&lt;"&amp;Spielerliste),ROWS(AJ$83:AJ97)),COUNTIF(Spielerliste,"&lt;"&amp;Spielerliste),0))</f>
        <v>Johannes Nepp</v>
      </c>
      <c r="C97" s="2" t="str">
        <f t="shared" si="126"/>
        <v>m14</v>
      </c>
      <c r="D97" s="2">
        <f t="array" ref="D97">SUM(($AM97:$IV97=$AM$2:$IV$2-1)*($AM97:$IV97&gt;0))</f>
        <v>1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5</v>
      </c>
      <c r="G97" s="2">
        <f t="array" ref="G97">SUM(($AM97:$IV97&gt;$AM$2:$IV$2+1)*($AM97:$IV97&gt;0))</f>
        <v>1</v>
      </c>
      <c r="H97" s="2">
        <f t="shared" ca="1" si="127"/>
        <v>390.00097</v>
      </c>
      <c r="I97" s="78">
        <f t="shared" si="131"/>
        <v>3</v>
      </c>
      <c r="J97" s="78">
        <f t="shared" si="131"/>
        <v>6</v>
      </c>
      <c r="K97" s="78">
        <f t="shared" si="131"/>
        <v>6</v>
      </c>
      <c r="L97" s="78">
        <f t="shared" si="131"/>
        <v>3</v>
      </c>
      <c r="M97" s="78">
        <f t="shared" si="131"/>
        <v>6</v>
      </c>
      <c r="N97" s="78">
        <f t="shared" si="131"/>
        <v>5</v>
      </c>
      <c r="O97" s="78">
        <f t="shared" si="131"/>
        <v>6</v>
      </c>
      <c r="P97" s="78">
        <f t="shared" si="131"/>
        <v>7</v>
      </c>
      <c r="Q97" s="78">
        <f t="shared" si="131"/>
        <v>6</v>
      </c>
      <c r="R97" s="78">
        <f t="shared" si="131"/>
        <v>8</v>
      </c>
      <c r="S97" s="78">
        <f t="shared" si="132"/>
        <v>7</v>
      </c>
      <c r="T97" s="78">
        <f t="shared" si="132"/>
        <v>6</v>
      </c>
      <c r="U97" s="78">
        <f t="shared" si="132"/>
        <v>7</v>
      </c>
      <c r="V97" s="78">
        <f t="shared" si="132"/>
        <v>8</v>
      </c>
      <c r="W97" s="78">
        <f t="shared" si="132"/>
        <v>6</v>
      </c>
      <c r="X97" s="78">
        <f t="shared" si="132"/>
        <v>0</v>
      </c>
      <c r="Y97" s="78">
        <f t="shared" si="132"/>
        <v>0</v>
      </c>
      <c r="Z97" s="78">
        <f t="shared" si="132"/>
        <v>0</v>
      </c>
      <c r="AA97" s="78">
        <f t="shared" si="132"/>
        <v>0</v>
      </c>
      <c r="AB97" s="78">
        <f t="shared" si="132"/>
        <v>0</v>
      </c>
      <c r="AC97" s="78">
        <f t="shared" si="133"/>
        <v>0</v>
      </c>
      <c r="AD97" s="78">
        <f t="shared" si="133"/>
        <v>0</v>
      </c>
      <c r="AE97" s="78">
        <f t="shared" si="133"/>
        <v>0</v>
      </c>
      <c r="AF97" s="78">
        <f t="shared" si="133"/>
        <v>0</v>
      </c>
      <c r="AG97" s="78">
        <f t="shared" si="133"/>
        <v>0</v>
      </c>
      <c r="AH97" s="78">
        <f t="shared" si="133"/>
        <v>0</v>
      </c>
      <c r="AI97" s="78">
        <f t="shared" si="133"/>
        <v>0</v>
      </c>
      <c r="AJ97" s="2" t="s">
        <v>5</v>
      </c>
      <c r="AK97" s="2" t="s">
        <v>197</v>
      </c>
      <c r="AL97" s="2">
        <v>14</v>
      </c>
      <c r="AM97" s="91">
        <v>3</v>
      </c>
      <c r="AN97" s="91">
        <v>3</v>
      </c>
      <c r="AO97" s="91">
        <v>3</v>
      </c>
      <c r="AP97" s="91">
        <v>3</v>
      </c>
      <c r="AQ97" s="91">
        <v>3</v>
      </c>
      <c r="AR97" s="91">
        <v>3</v>
      </c>
      <c r="AS97" s="91">
        <v>3</v>
      </c>
      <c r="AT97" s="91">
        <v>3</v>
      </c>
      <c r="AU97" s="91">
        <v>3</v>
      </c>
      <c r="AV97" s="91">
        <v>4</v>
      </c>
      <c r="AW97" s="91">
        <v>4</v>
      </c>
      <c r="AX97" s="91">
        <v>3</v>
      </c>
      <c r="AY97" s="91">
        <v>4</v>
      </c>
      <c r="AZ97" s="91">
        <v>3</v>
      </c>
      <c r="BA97" s="91">
        <v>3</v>
      </c>
      <c r="BB97" s="91">
        <v>3</v>
      </c>
      <c r="BC97" s="91">
        <v>3</v>
      </c>
      <c r="BD97" s="91">
        <v>3</v>
      </c>
      <c r="BE97" s="91">
        <v>2</v>
      </c>
      <c r="BF97" s="91">
        <v>3</v>
      </c>
      <c r="BG97" s="91">
        <v>4</v>
      </c>
      <c r="BH97" s="91">
        <v>3</v>
      </c>
      <c r="BI97" s="91">
        <v>4</v>
      </c>
      <c r="BJ97" s="91">
        <v>3</v>
      </c>
      <c r="BK97" s="91">
        <v>3</v>
      </c>
      <c r="BL97" s="91">
        <v>3</v>
      </c>
      <c r="BM97" s="91">
        <v>5</v>
      </c>
      <c r="BN97" s="91">
        <v>3</v>
      </c>
    </row>
    <row r="98" spans="1:66" x14ac:dyDescent="0.25">
      <c r="A98" s="2" t="str">
        <f>IF(AL98&lt;&gt;"NF",AK98&amp;AL98+COUNTIF($C$83:$C97,C98),AK98&amp;AL98&amp;COUNTIF($C$83:$C97,C98))</f>
        <v>m16</v>
      </c>
      <c r="B98" s="2" t="str">
        <f t="array" aca="1" ref="B98" ca="1">INDEX(Spielerliste,MATCH(SMALL(COUNTIF(Spielerliste,"&lt;"&amp;Spielerliste),ROWS(AJ$83:AJ98)),COUNTIF(Spielerliste,"&lt;"&amp;Spielerliste),0))</f>
        <v>Johannes Petz</v>
      </c>
      <c r="C98" s="2" t="str">
        <f t="shared" si="126"/>
        <v>m16</v>
      </c>
      <c r="D98" s="2">
        <f t="array" ref="D98">SUM(($AM98:$IV98=$AM$2:$IV$2-1)*($AM98:$IV98&gt;0))</f>
        <v>1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8</v>
      </c>
      <c r="G98" s="2">
        <f t="array" ref="G98">SUM(($AM98:$IV98&gt;$AM$2:$IV$2+1)*($AM98:$IV98&gt;0))</f>
        <v>1</v>
      </c>
      <c r="H98" s="2">
        <f t="shared" ca="1" si="127"/>
        <v>393.00098000000003</v>
      </c>
      <c r="I98" s="78">
        <f t="shared" si="131"/>
        <v>3</v>
      </c>
      <c r="J98" s="78">
        <f t="shared" si="131"/>
        <v>6</v>
      </c>
      <c r="K98" s="78">
        <f t="shared" si="131"/>
        <v>8</v>
      </c>
      <c r="L98" s="78">
        <f t="shared" si="131"/>
        <v>4</v>
      </c>
      <c r="M98" s="78">
        <f t="shared" si="131"/>
        <v>6</v>
      </c>
      <c r="N98" s="78">
        <f t="shared" si="131"/>
        <v>5</v>
      </c>
      <c r="O98" s="78">
        <f t="shared" si="131"/>
        <v>6</v>
      </c>
      <c r="P98" s="78">
        <f t="shared" si="131"/>
        <v>8</v>
      </c>
      <c r="Q98" s="78">
        <f t="shared" si="131"/>
        <v>6</v>
      </c>
      <c r="R98" s="78">
        <f t="shared" si="131"/>
        <v>6</v>
      </c>
      <c r="S98" s="78">
        <f t="shared" si="132"/>
        <v>6</v>
      </c>
      <c r="T98" s="78">
        <f t="shared" si="132"/>
        <v>6</v>
      </c>
      <c r="U98" s="78">
        <f t="shared" si="132"/>
        <v>9</v>
      </c>
      <c r="V98" s="78">
        <f t="shared" si="132"/>
        <v>6</v>
      </c>
      <c r="W98" s="78">
        <f t="shared" si="132"/>
        <v>8</v>
      </c>
      <c r="X98" s="78">
        <f t="shared" si="132"/>
        <v>0</v>
      </c>
      <c r="Y98" s="78">
        <f t="shared" si="132"/>
        <v>0</v>
      </c>
      <c r="Z98" s="78">
        <f t="shared" si="132"/>
        <v>0</v>
      </c>
      <c r="AA98" s="78">
        <f t="shared" si="132"/>
        <v>0</v>
      </c>
      <c r="AB98" s="78">
        <f t="shared" si="132"/>
        <v>0</v>
      </c>
      <c r="AC98" s="78">
        <f t="shared" si="133"/>
        <v>0</v>
      </c>
      <c r="AD98" s="78">
        <f t="shared" si="133"/>
        <v>0</v>
      </c>
      <c r="AE98" s="78">
        <f t="shared" si="133"/>
        <v>0</v>
      </c>
      <c r="AF98" s="78">
        <f t="shared" si="133"/>
        <v>0</v>
      </c>
      <c r="AG98" s="78">
        <f t="shared" si="133"/>
        <v>0</v>
      </c>
      <c r="AH98" s="78">
        <f t="shared" si="133"/>
        <v>0</v>
      </c>
      <c r="AI98" s="78">
        <f t="shared" si="133"/>
        <v>0</v>
      </c>
      <c r="AJ98" s="2" t="s">
        <v>204</v>
      </c>
      <c r="AK98" s="2" t="s">
        <v>197</v>
      </c>
      <c r="AL98" s="2">
        <v>16</v>
      </c>
      <c r="AM98" s="91">
        <v>3</v>
      </c>
      <c r="AN98" s="91">
        <v>3</v>
      </c>
      <c r="AO98" s="91">
        <v>4</v>
      </c>
      <c r="AP98" s="91">
        <v>4</v>
      </c>
      <c r="AQ98" s="91">
        <v>3</v>
      </c>
      <c r="AR98" s="91">
        <v>2</v>
      </c>
      <c r="AS98" s="91">
        <v>3</v>
      </c>
      <c r="AT98" s="91">
        <v>4</v>
      </c>
      <c r="AU98" s="91">
        <v>3</v>
      </c>
      <c r="AV98" s="91">
        <v>3</v>
      </c>
      <c r="AW98" s="91">
        <v>3</v>
      </c>
      <c r="AX98" s="91">
        <v>3</v>
      </c>
      <c r="AY98" s="91">
        <v>4</v>
      </c>
      <c r="AZ98" s="91">
        <v>3</v>
      </c>
      <c r="BA98" s="91">
        <v>4</v>
      </c>
      <c r="BB98" s="91">
        <v>3</v>
      </c>
      <c r="BC98" s="91">
        <v>4</v>
      </c>
      <c r="BD98" s="91">
        <v>3</v>
      </c>
      <c r="BE98" s="91">
        <v>3</v>
      </c>
      <c r="BF98" s="91">
        <v>3</v>
      </c>
      <c r="BG98" s="91">
        <v>4</v>
      </c>
      <c r="BH98" s="91">
        <v>3</v>
      </c>
      <c r="BI98" s="91">
        <v>3</v>
      </c>
      <c r="BJ98" s="91">
        <v>3</v>
      </c>
      <c r="BK98" s="91">
        <v>3</v>
      </c>
      <c r="BL98" s="91">
        <v>5</v>
      </c>
      <c r="BM98" s="91">
        <v>3</v>
      </c>
      <c r="BN98" s="91">
        <v>4</v>
      </c>
    </row>
    <row r="99" spans="1:66" x14ac:dyDescent="0.25">
      <c r="A99" s="2" t="str">
        <f>IF(AL99&lt;&gt;"NF",AK99&amp;AL99+COUNTIF($C$83:$C98,C99),AK99&amp;AL99&amp;COUNTIF($C$83:$C98,C99))</f>
        <v>m17</v>
      </c>
      <c r="B99" s="2" t="str">
        <f t="array" aca="1" ref="B99" ca="1">INDEX(Spielerliste,MATCH(SMALL(COUNTIF(Spielerliste,"&lt;"&amp;Spielerliste),ROWS(AJ$83:AJ99)),COUNTIF(Spielerliste,"&lt;"&amp;Spielerliste),0))</f>
        <v>Kathi Winzer</v>
      </c>
      <c r="C99" s="2" t="str">
        <f t="shared" si="126"/>
        <v>m16</v>
      </c>
      <c r="D99" s="2">
        <f t="array" ref="D99">SUM(($AM99:$IV99=$AM$2:$IV$2-1)*($AM99:$IV99&gt;0))</f>
        <v>2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8</v>
      </c>
      <c r="G99" s="2">
        <f t="array" ref="G99">SUM(($AM99:$IV99&gt;$AM$2:$IV$2+1)*($AM99:$IV99&gt;0))</f>
        <v>1</v>
      </c>
      <c r="H99" s="2">
        <f t="shared" ca="1" si="127"/>
        <v>393.00099</v>
      </c>
      <c r="I99" s="78">
        <f t="shared" si="131"/>
        <v>4</v>
      </c>
      <c r="J99" s="78">
        <f t="shared" si="131"/>
        <v>6</v>
      </c>
      <c r="K99" s="78">
        <f t="shared" si="131"/>
        <v>6</v>
      </c>
      <c r="L99" s="78">
        <f t="shared" si="131"/>
        <v>3</v>
      </c>
      <c r="M99" s="78">
        <f t="shared" si="131"/>
        <v>6</v>
      </c>
      <c r="N99" s="78">
        <f t="shared" si="131"/>
        <v>5</v>
      </c>
      <c r="O99" s="78">
        <f t="shared" si="131"/>
        <v>7</v>
      </c>
      <c r="P99" s="78">
        <f t="shared" si="131"/>
        <v>6</v>
      </c>
      <c r="Q99" s="78">
        <f t="shared" si="131"/>
        <v>7</v>
      </c>
      <c r="R99" s="78">
        <f t="shared" si="131"/>
        <v>7</v>
      </c>
      <c r="S99" s="78">
        <f t="shared" si="132"/>
        <v>7</v>
      </c>
      <c r="T99" s="78">
        <f t="shared" si="132"/>
        <v>6</v>
      </c>
      <c r="U99" s="78">
        <f t="shared" si="132"/>
        <v>5</v>
      </c>
      <c r="V99" s="78">
        <f t="shared" si="132"/>
        <v>10</v>
      </c>
      <c r="W99" s="78">
        <f t="shared" si="132"/>
        <v>8</v>
      </c>
      <c r="X99" s="78">
        <f t="shared" si="132"/>
        <v>0</v>
      </c>
      <c r="Y99" s="78">
        <f t="shared" si="132"/>
        <v>0</v>
      </c>
      <c r="Z99" s="78">
        <f t="shared" si="132"/>
        <v>0</v>
      </c>
      <c r="AA99" s="78">
        <f t="shared" si="132"/>
        <v>0</v>
      </c>
      <c r="AB99" s="78">
        <f t="shared" si="132"/>
        <v>0</v>
      </c>
      <c r="AC99" s="78">
        <f t="shared" si="133"/>
        <v>0</v>
      </c>
      <c r="AD99" s="78">
        <f t="shared" si="133"/>
        <v>0</v>
      </c>
      <c r="AE99" s="78">
        <f t="shared" si="133"/>
        <v>0</v>
      </c>
      <c r="AF99" s="78">
        <f t="shared" si="133"/>
        <v>0</v>
      </c>
      <c r="AG99" s="78">
        <f t="shared" si="133"/>
        <v>0</v>
      </c>
      <c r="AH99" s="78">
        <f t="shared" si="133"/>
        <v>0</v>
      </c>
      <c r="AI99" s="78">
        <f t="shared" si="133"/>
        <v>0</v>
      </c>
      <c r="AJ99" s="2" t="s">
        <v>205</v>
      </c>
      <c r="AK99" s="2" t="s">
        <v>197</v>
      </c>
      <c r="AL99" s="2">
        <v>16</v>
      </c>
      <c r="AM99" s="91">
        <v>4</v>
      </c>
      <c r="AN99" s="91">
        <v>3</v>
      </c>
      <c r="AO99" s="91">
        <v>3</v>
      </c>
      <c r="AP99" s="91">
        <v>3</v>
      </c>
      <c r="AQ99" s="91">
        <v>3</v>
      </c>
      <c r="AR99" s="91">
        <v>3</v>
      </c>
      <c r="AS99" s="91">
        <v>4</v>
      </c>
      <c r="AT99" s="91">
        <v>3</v>
      </c>
      <c r="AU99" s="91">
        <v>3</v>
      </c>
      <c r="AV99" s="91">
        <v>3</v>
      </c>
      <c r="AW99" s="91">
        <v>4</v>
      </c>
      <c r="AX99" s="91">
        <v>3</v>
      </c>
      <c r="AY99" s="91">
        <v>2</v>
      </c>
      <c r="AZ99" s="91">
        <v>4</v>
      </c>
      <c r="BA99" s="91">
        <v>4</v>
      </c>
      <c r="BB99" s="91">
        <v>3</v>
      </c>
      <c r="BC99" s="91">
        <v>3</v>
      </c>
      <c r="BD99" s="91">
        <v>3</v>
      </c>
      <c r="BE99" s="91">
        <v>2</v>
      </c>
      <c r="BF99" s="91">
        <v>3</v>
      </c>
      <c r="BG99" s="91">
        <v>3</v>
      </c>
      <c r="BH99" s="91">
        <v>4</v>
      </c>
      <c r="BI99" s="91">
        <v>4</v>
      </c>
      <c r="BJ99" s="91">
        <v>3</v>
      </c>
      <c r="BK99" s="91">
        <v>3</v>
      </c>
      <c r="BL99" s="91">
        <v>3</v>
      </c>
      <c r="BM99" s="91">
        <v>6</v>
      </c>
      <c r="BN99" s="91">
        <v>4</v>
      </c>
    </row>
    <row r="100" spans="1:66" x14ac:dyDescent="0.25">
      <c r="A100" s="2" t="str">
        <f>IF(AL100&lt;&gt;"NF",AK100&amp;AL100+COUNTIF($C$83:$C99,C100),AK100&amp;AL100&amp;COUNTIF($C$83:$C99,C100))</f>
        <v>m18</v>
      </c>
      <c r="B100" s="2" t="str">
        <f t="array" aca="1" ref="B100" ca="1">INDEX(Spielerliste,MATCH(SMALL(COUNTIF(Spielerliste,"&lt;"&amp;Spielerliste),ROWS(AJ$83:AJ100)),COUNTIF(Spielerliste,"&lt;"&amp;Spielerliste),0))</f>
        <v>Lukas Oberhuemer</v>
      </c>
      <c r="C100" s="2" t="str">
        <f t="shared" si="126"/>
        <v>m16</v>
      </c>
      <c r="D100" s="2">
        <f t="array" ref="D100">SUM(($AM100:$IV100=$AM$2:$IV$2-1)*($AM100:$IV100&gt;0))</f>
        <v>1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8</v>
      </c>
      <c r="G100" s="2">
        <f t="array" ref="G100">SUM(($AM100:$IV100&gt;$AM$2:$IV$2+1)*($AM100:$IV100&gt;0))</f>
        <v>1</v>
      </c>
      <c r="H100" s="2">
        <f t="shared" ca="1" si="127"/>
        <v>393.00099999999998</v>
      </c>
      <c r="I100" s="78">
        <f t="shared" si="131"/>
        <v>5</v>
      </c>
      <c r="J100" s="78">
        <f t="shared" si="131"/>
        <v>6</v>
      </c>
      <c r="K100" s="78">
        <f t="shared" si="131"/>
        <v>7</v>
      </c>
      <c r="L100" s="78">
        <f t="shared" si="131"/>
        <v>3</v>
      </c>
      <c r="M100" s="78">
        <f t="shared" si="131"/>
        <v>6</v>
      </c>
      <c r="N100" s="78">
        <f t="shared" si="131"/>
        <v>7</v>
      </c>
      <c r="O100" s="78">
        <f t="shared" si="131"/>
        <v>6</v>
      </c>
      <c r="P100" s="78">
        <f t="shared" si="131"/>
        <v>6</v>
      </c>
      <c r="Q100" s="78">
        <f t="shared" si="131"/>
        <v>7</v>
      </c>
      <c r="R100" s="78">
        <f t="shared" si="131"/>
        <v>8</v>
      </c>
      <c r="S100" s="78">
        <f t="shared" si="132"/>
        <v>7</v>
      </c>
      <c r="T100" s="78">
        <f t="shared" si="132"/>
        <v>6</v>
      </c>
      <c r="U100" s="78">
        <f t="shared" si="132"/>
        <v>6</v>
      </c>
      <c r="V100" s="78">
        <f t="shared" si="132"/>
        <v>6</v>
      </c>
      <c r="W100" s="78">
        <f t="shared" si="132"/>
        <v>7</v>
      </c>
      <c r="X100" s="78">
        <f t="shared" si="132"/>
        <v>0</v>
      </c>
      <c r="Y100" s="78">
        <f t="shared" si="132"/>
        <v>0</v>
      </c>
      <c r="Z100" s="78">
        <f t="shared" si="132"/>
        <v>0</v>
      </c>
      <c r="AA100" s="78">
        <f t="shared" si="132"/>
        <v>0</v>
      </c>
      <c r="AB100" s="78">
        <f t="shared" si="132"/>
        <v>0</v>
      </c>
      <c r="AC100" s="78">
        <f t="shared" si="133"/>
        <v>0</v>
      </c>
      <c r="AD100" s="78">
        <f t="shared" si="133"/>
        <v>0</v>
      </c>
      <c r="AE100" s="78">
        <f t="shared" si="133"/>
        <v>0</v>
      </c>
      <c r="AF100" s="78">
        <f t="shared" si="133"/>
        <v>0</v>
      </c>
      <c r="AG100" s="78">
        <f t="shared" si="133"/>
        <v>0</v>
      </c>
      <c r="AH100" s="78">
        <f t="shared" si="133"/>
        <v>0</v>
      </c>
      <c r="AI100" s="78">
        <f t="shared" si="133"/>
        <v>0</v>
      </c>
      <c r="AJ100" s="2" t="s">
        <v>206</v>
      </c>
      <c r="AK100" s="2" t="s">
        <v>197</v>
      </c>
      <c r="AL100" s="2">
        <v>16</v>
      </c>
      <c r="AM100" s="91">
        <v>5</v>
      </c>
      <c r="AN100" s="91">
        <v>3</v>
      </c>
      <c r="AO100" s="91">
        <v>4</v>
      </c>
      <c r="AP100" s="91">
        <v>3</v>
      </c>
      <c r="AQ100" s="91">
        <v>3</v>
      </c>
      <c r="AR100" s="91">
        <v>3</v>
      </c>
      <c r="AS100" s="91">
        <v>4</v>
      </c>
      <c r="AT100" s="91">
        <v>3</v>
      </c>
      <c r="AU100" s="91">
        <v>4</v>
      </c>
      <c r="AV100" s="91">
        <v>4</v>
      </c>
      <c r="AW100" s="91">
        <v>3</v>
      </c>
      <c r="AX100" s="91">
        <v>3</v>
      </c>
      <c r="AY100" s="91">
        <v>3</v>
      </c>
      <c r="AZ100" s="91">
        <v>3</v>
      </c>
      <c r="BA100" s="91">
        <v>3</v>
      </c>
      <c r="BB100" s="91">
        <v>3</v>
      </c>
      <c r="BC100" s="91">
        <v>3</v>
      </c>
      <c r="BD100" s="91">
        <v>3</v>
      </c>
      <c r="BE100" s="91">
        <v>4</v>
      </c>
      <c r="BF100" s="91">
        <v>2</v>
      </c>
      <c r="BG100" s="91">
        <v>3</v>
      </c>
      <c r="BH100" s="91">
        <v>3</v>
      </c>
      <c r="BI100" s="91">
        <v>4</v>
      </c>
      <c r="BJ100" s="91">
        <v>4</v>
      </c>
      <c r="BK100" s="91">
        <v>3</v>
      </c>
      <c r="BL100" s="91">
        <v>3</v>
      </c>
      <c r="BM100" s="91">
        <v>3</v>
      </c>
      <c r="BN100" s="91">
        <v>4</v>
      </c>
    </row>
    <row r="101" spans="1:66" x14ac:dyDescent="0.25">
      <c r="A101" s="2" t="str">
        <f>IF(AL101&lt;&gt;"NF",AK101&amp;AL101+COUNTIF($C$83:$C100,C101),AK101&amp;AL101&amp;COUNTIF($C$83:$C100,C101))</f>
        <v>m19</v>
      </c>
      <c r="B101" s="2" t="str">
        <f t="array" aca="1" ref="B101" ca="1">INDEX(Spielerliste,MATCH(SMALL(COUNTIF(Spielerliste,"&lt;"&amp;Spielerliste),ROWS(AJ$83:AJ101)),COUNTIF(Spielerliste,"&lt;"&amp;Spielerliste),0))</f>
        <v>Magda Kiss</v>
      </c>
      <c r="C101" s="2" t="str">
        <f t="shared" si="126"/>
        <v>m16</v>
      </c>
      <c r="D101" s="2">
        <f t="array" ref="D101">SUM(($AM101:$IV101=$AM$2:$IV$2-1)*($AM101:$IV101&gt;0))</f>
        <v>2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11</v>
      </c>
      <c r="G101" s="2">
        <f t="array" ref="G101">SUM(($AM101:$IV101&gt;$AM$2:$IV$2+1)*($AM101:$IV101&gt;0))</f>
        <v>0</v>
      </c>
      <c r="H101" s="2">
        <f t="shared" ca="1" si="127"/>
        <v>393.00101000000001</v>
      </c>
      <c r="I101" s="78">
        <f t="shared" si="131"/>
        <v>3</v>
      </c>
      <c r="J101" s="78">
        <f t="shared" si="131"/>
        <v>5</v>
      </c>
      <c r="K101" s="78">
        <f t="shared" si="131"/>
        <v>7</v>
      </c>
      <c r="L101" s="78">
        <f t="shared" si="131"/>
        <v>3</v>
      </c>
      <c r="M101" s="78">
        <f t="shared" si="131"/>
        <v>6</v>
      </c>
      <c r="N101" s="78">
        <f t="shared" si="131"/>
        <v>7</v>
      </c>
      <c r="O101" s="78">
        <f t="shared" si="131"/>
        <v>7</v>
      </c>
      <c r="P101" s="78">
        <f t="shared" si="131"/>
        <v>6</v>
      </c>
      <c r="Q101" s="78">
        <f t="shared" si="131"/>
        <v>8</v>
      </c>
      <c r="R101" s="78">
        <f t="shared" si="131"/>
        <v>7</v>
      </c>
      <c r="S101" s="78">
        <f t="shared" si="132"/>
        <v>8</v>
      </c>
      <c r="T101" s="78">
        <f t="shared" si="132"/>
        <v>5</v>
      </c>
      <c r="U101" s="78">
        <f t="shared" si="132"/>
        <v>7</v>
      </c>
      <c r="V101" s="78">
        <f t="shared" si="132"/>
        <v>7</v>
      </c>
      <c r="W101" s="78">
        <f t="shared" si="132"/>
        <v>7</v>
      </c>
      <c r="X101" s="78">
        <f t="shared" si="132"/>
        <v>0</v>
      </c>
      <c r="Y101" s="78">
        <f t="shared" si="132"/>
        <v>0</v>
      </c>
      <c r="Z101" s="78">
        <f t="shared" si="132"/>
        <v>0</v>
      </c>
      <c r="AA101" s="78">
        <f t="shared" si="132"/>
        <v>0</v>
      </c>
      <c r="AB101" s="78">
        <f t="shared" si="132"/>
        <v>0</v>
      </c>
      <c r="AC101" s="78">
        <f t="shared" si="133"/>
        <v>0</v>
      </c>
      <c r="AD101" s="78">
        <f t="shared" si="133"/>
        <v>0</v>
      </c>
      <c r="AE101" s="78">
        <f t="shared" si="133"/>
        <v>0</v>
      </c>
      <c r="AF101" s="78">
        <f t="shared" si="133"/>
        <v>0</v>
      </c>
      <c r="AG101" s="78">
        <f t="shared" si="133"/>
        <v>0</v>
      </c>
      <c r="AH101" s="78">
        <f t="shared" si="133"/>
        <v>0</v>
      </c>
      <c r="AI101" s="78">
        <f t="shared" si="133"/>
        <v>0</v>
      </c>
      <c r="AJ101" s="2" t="s">
        <v>207</v>
      </c>
      <c r="AK101" s="2" t="s">
        <v>197</v>
      </c>
      <c r="AL101" s="2">
        <v>16</v>
      </c>
      <c r="AM101" s="91">
        <v>3</v>
      </c>
      <c r="AN101" s="91">
        <v>3</v>
      </c>
      <c r="AO101" s="91">
        <v>3</v>
      </c>
      <c r="AP101" s="91">
        <v>3</v>
      </c>
      <c r="AQ101" s="91">
        <v>3</v>
      </c>
      <c r="AR101" s="91">
        <v>4</v>
      </c>
      <c r="AS101" s="91">
        <v>4</v>
      </c>
      <c r="AT101" s="91">
        <v>3</v>
      </c>
      <c r="AU101" s="91">
        <v>4</v>
      </c>
      <c r="AV101" s="91">
        <v>4</v>
      </c>
      <c r="AW101" s="91">
        <v>4</v>
      </c>
      <c r="AX101" s="91">
        <v>2</v>
      </c>
      <c r="AY101" s="91">
        <v>4</v>
      </c>
      <c r="AZ101" s="91">
        <v>3</v>
      </c>
      <c r="BA101" s="91">
        <v>4</v>
      </c>
      <c r="BB101" s="91">
        <v>2</v>
      </c>
      <c r="BC101" s="91">
        <v>4</v>
      </c>
      <c r="BD101" s="91">
        <v>3</v>
      </c>
      <c r="BE101" s="91">
        <v>3</v>
      </c>
      <c r="BF101" s="91">
        <v>3</v>
      </c>
      <c r="BG101" s="91">
        <v>3</v>
      </c>
      <c r="BH101" s="91">
        <v>4</v>
      </c>
      <c r="BI101" s="91">
        <v>3</v>
      </c>
      <c r="BJ101" s="91">
        <v>4</v>
      </c>
      <c r="BK101" s="91">
        <v>3</v>
      </c>
      <c r="BL101" s="91">
        <v>3</v>
      </c>
      <c r="BM101" s="91">
        <v>4</v>
      </c>
      <c r="BN101" s="91">
        <v>3</v>
      </c>
    </row>
    <row r="102" spans="1:66" x14ac:dyDescent="0.25">
      <c r="A102" s="2" t="str">
        <f>IF(AL102&lt;&gt;"NF",AK102&amp;AL102+COUNTIF($C$83:$C101,C102),AK102&amp;AL102&amp;COUNTIF($C$83:$C101,C102))</f>
        <v>m20</v>
      </c>
      <c r="B102" s="2" t="str">
        <f t="array" aca="1" ref="B102" ca="1">INDEX(Spielerliste,MATCH(SMALL(COUNTIF(Spielerliste,"&lt;"&amp;Spielerliste),ROWS(AJ$83:AJ102)),COUNTIF(Spielerliste,"&lt;"&amp;Spielerliste),0))</f>
        <v>Manfred Knapp</v>
      </c>
      <c r="C102" s="2" t="str">
        <f t="shared" si="126"/>
        <v>m20</v>
      </c>
      <c r="D102" s="2">
        <f t="array" ref="D102">SUM(($AM102:$IV102=$AM$2:$IV$2-1)*($AM102:$IV102&gt;0))</f>
        <v>1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7</v>
      </c>
      <c r="G102" s="2">
        <f t="array" ref="G102">SUM(($AM102:$IV102&gt;$AM$2:$IV$2+1)*($AM102:$IV102&gt;0))</f>
        <v>2</v>
      </c>
      <c r="H102" s="2">
        <f t="shared" ca="1" si="127"/>
        <v>394.00101999999998</v>
      </c>
      <c r="I102" s="78">
        <f t="shared" si="131"/>
        <v>3</v>
      </c>
      <c r="J102" s="78">
        <f t="shared" si="131"/>
        <v>6</v>
      </c>
      <c r="K102" s="78">
        <f t="shared" si="131"/>
        <v>8</v>
      </c>
      <c r="L102" s="78">
        <f t="shared" si="131"/>
        <v>5</v>
      </c>
      <c r="M102" s="78">
        <f t="shared" si="131"/>
        <v>6</v>
      </c>
      <c r="N102" s="78">
        <f t="shared" si="131"/>
        <v>5</v>
      </c>
      <c r="O102" s="78">
        <f t="shared" si="131"/>
        <v>6</v>
      </c>
      <c r="P102" s="78">
        <f t="shared" si="131"/>
        <v>6</v>
      </c>
      <c r="Q102" s="78">
        <f t="shared" si="131"/>
        <v>7</v>
      </c>
      <c r="R102" s="78">
        <f t="shared" si="131"/>
        <v>7</v>
      </c>
      <c r="S102" s="78">
        <f t="shared" si="132"/>
        <v>7</v>
      </c>
      <c r="T102" s="78">
        <f t="shared" si="132"/>
        <v>7</v>
      </c>
      <c r="U102" s="78">
        <f t="shared" si="132"/>
        <v>8</v>
      </c>
      <c r="V102" s="78">
        <f t="shared" si="132"/>
        <v>7</v>
      </c>
      <c r="W102" s="78">
        <f t="shared" si="132"/>
        <v>6</v>
      </c>
      <c r="X102" s="78">
        <f t="shared" si="132"/>
        <v>0</v>
      </c>
      <c r="Y102" s="78">
        <f t="shared" si="132"/>
        <v>0</v>
      </c>
      <c r="Z102" s="78">
        <f t="shared" si="132"/>
        <v>0</v>
      </c>
      <c r="AA102" s="78">
        <f t="shared" si="132"/>
        <v>0</v>
      </c>
      <c r="AB102" s="78">
        <f t="shared" si="132"/>
        <v>0</v>
      </c>
      <c r="AC102" s="78">
        <f t="shared" si="133"/>
        <v>0</v>
      </c>
      <c r="AD102" s="78">
        <f t="shared" si="133"/>
        <v>0</v>
      </c>
      <c r="AE102" s="78">
        <f t="shared" si="133"/>
        <v>0</v>
      </c>
      <c r="AF102" s="78">
        <f t="shared" si="133"/>
        <v>0</v>
      </c>
      <c r="AG102" s="78">
        <f t="shared" si="133"/>
        <v>0</v>
      </c>
      <c r="AH102" s="78">
        <f t="shared" si="133"/>
        <v>0</v>
      </c>
      <c r="AI102" s="78">
        <f t="shared" si="133"/>
        <v>0</v>
      </c>
      <c r="AJ102" s="2" t="s">
        <v>208</v>
      </c>
      <c r="AK102" s="2" t="s">
        <v>197</v>
      </c>
      <c r="AL102" s="2">
        <v>20</v>
      </c>
      <c r="AM102" s="91">
        <v>3</v>
      </c>
      <c r="AN102" s="91">
        <v>3</v>
      </c>
      <c r="AO102" s="91">
        <v>3</v>
      </c>
      <c r="AP102" s="91">
        <v>5</v>
      </c>
      <c r="AQ102" s="91">
        <v>3</v>
      </c>
      <c r="AR102" s="91">
        <v>2</v>
      </c>
      <c r="AS102" s="91">
        <v>3</v>
      </c>
      <c r="AT102" s="91">
        <v>3</v>
      </c>
      <c r="AU102" s="91">
        <v>4</v>
      </c>
      <c r="AV102" s="91">
        <v>4</v>
      </c>
      <c r="AW102" s="91">
        <v>4</v>
      </c>
      <c r="AX102" s="91">
        <v>3</v>
      </c>
      <c r="AY102" s="91">
        <v>4</v>
      </c>
      <c r="AZ102" s="91">
        <v>3</v>
      </c>
      <c r="BA102" s="91">
        <v>3</v>
      </c>
      <c r="BB102" s="91">
        <v>3</v>
      </c>
      <c r="BC102" s="91">
        <v>5</v>
      </c>
      <c r="BD102" s="91">
        <v>3</v>
      </c>
      <c r="BE102" s="91">
        <v>3</v>
      </c>
      <c r="BF102" s="91">
        <v>3</v>
      </c>
      <c r="BG102" s="91">
        <v>3</v>
      </c>
      <c r="BH102" s="91">
        <v>3</v>
      </c>
      <c r="BI102" s="91">
        <v>3</v>
      </c>
      <c r="BJ102" s="91">
        <v>3</v>
      </c>
      <c r="BK102" s="91">
        <v>4</v>
      </c>
      <c r="BL102" s="91">
        <v>4</v>
      </c>
      <c r="BM102" s="91">
        <v>4</v>
      </c>
      <c r="BN102" s="91">
        <v>3</v>
      </c>
    </row>
    <row r="103" spans="1:66" x14ac:dyDescent="0.25">
      <c r="A103" s="2" t="str">
        <f>IF(AL103&lt;&gt;"NF",AK103&amp;AL103+COUNTIF($C$83:$C102,C103),AK103&amp;AL103&amp;COUNTIF($C$83:$C102,C103))</f>
        <v>m21</v>
      </c>
      <c r="B103" s="2" t="str">
        <f t="array" aca="1" ref="B103" ca="1">INDEX(Spielerliste,MATCH(SMALL(COUNTIF(Spielerliste,"&lt;"&amp;Spielerliste),ROWS(AJ$83:AJ103)),COUNTIF(Spielerliste,"&lt;"&amp;Spielerliste),0))</f>
        <v>Manuel Schrenk</v>
      </c>
      <c r="C103" s="2" t="str">
        <f t="shared" si="126"/>
        <v>m20</v>
      </c>
      <c r="D103" s="2">
        <f t="array" ref="D103">SUM(($AM103:$IV103=$AM$2:$IV$2-1)*($AM103:$IV103&gt;0))</f>
        <v>0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8</v>
      </c>
      <c r="G103" s="2">
        <f t="array" ref="G103">SUM(($AM103:$IV103&gt;$AM$2:$IV$2+1)*($AM103:$IV103&gt;0))</f>
        <v>1</v>
      </c>
      <c r="H103" s="2">
        <f t="shared" ca="1" si="127"/>
        <v>394.00103000000001</v>
      </c>
      <c r="I103" s="78">
        <f t="shared" ref="I103:R112" si="134">SUMIF($AM$82:$IV$82,I$82,$AM103:$IV103)</f>
        <v>4</v>
      </c>
      <c r="J103" s="78">
        <f t="shared" si="134"/>
        <v>6</v>
      </c>
      <c r="K103" s="78">
        <f t="shared" si="134"/>
        <v>8</v>
      </c>
      <c r="L103" s="78">
        <f t="shared" si="134"/>
        <v>4</v>
      </c>
      <c r="M103" s="78">
        <f t="shared" si="134"/>
        <v>7</v>
      </c>
      <c r="N103" s="78">
        <f t="shared" si="134"/>
        <v>6</v>
      </c>
      <c r="O103" s="78">
        <f t="shared" si="134"/>
        <v>6</v>
      </c>
      <c r="P103" s="78">
        <f t="shared" si="134"/>
        <v>7</v>
      </c>
      <c r="Q103" s="78">
        <f t="shared" si="134"/>
        <v>6</v>
      </c>
      <c r="R103" s="78">
        <f t="shared" si="134"/>
        <v>8</v>
      </c>
      <c r="S103" s="78">
        <f t="shared" ref="S103:AB112" si="135">SUMIF($AM$82:$IV$82,S$82,$AM103:$IV103)</f>
        <v>6</v>
      </c>
      <c r="T103" s="78">
        <f t="shared" si="135"/>
        <v>7</v>
      </c>
      <c r="U103" s="78">
        <f t="shared" si="135"/>
        <v>7</v>
      </c>
      <c r="V103" s="78">
        <f t="shared" si="135"/>
        <v>6</v>
      </c>
      <c r="W103" s="78">
        <f t="shared" si="135"/>
        <v>6</v>
      </c>
      <c r="X103" s="78">
        <f t="shared" si="135"/>
        <v>0</v>
      </c>
      <c r="Y103" s="78">
        <f t="shared" si="135"/>
        <v>0</v>
      </c>
      <c r="Z103" s="78">
        <f t="shared" si="135"/>
        <v>0</v>
      </c>
      <c r="AA103" s="78">
        <f t="shared" si="135"/>
        <v>0</v>
      </c>
      <c r="AB103" s="78">
        <f t="shared" si="135"/>
        <v>0</v>
      </c>
      <c r="AC103" s="78">
        <f t="shared" ref="AC103:AI112" si="136">SUMIF($AM$82:$IV$82,AC$82,$AM103:$IV103)</f>
        <v>0</v>
      </c>
      <c r="AD103" s="78">
        <f t="shared" si="136"/>
        <v>0</v>
      </c>
      <c r="AE103" s="78">
        <f t="shared" si="136"/>
        <v>0</v>
      </c>
      <c r="AF103" s="78">
        <f t="shared" si="136"/>
        <v>0</v>
      </c>
      <c r="AG103" s="78">
        <f t="shared" si="136"/>
        <v>0</v>
      </c>
      <c r="AH103" s="78">
        <f t="shared" si="136"/>
        <v>0</v>
      </c>
      <c r="AI103" s="78">
        <f t="shared" si="136"/>
        <v>0</v>
      </c>
      <c r="AJ103" s="2" t="s">
        <v>3</v>
      </c>
      <c r="AK103" s="2" t="s">
        <v>197</v>
      </c>
      <c r="AL103" s="2">
        <v>20</v>
      </c>
      <c r="AM103" s="91">
        <v>4</v>
      </c>
      <c r="AN103" s="91">
        <v>3</v>
      </c>
      <c r="AO103" s="91">
        <v>4</v>
      </c>
      <c r="AP103" s="91">
        <v>4</v>
      </c>
      <c r="AQ103" s="91">
        <v>4</v>
      </c>
      <c r="AR103" s="91">
        <v>3</v>
      </c>
      <c r="AS103" s="91">
        <v>3</v>
      </c>
      <c r="AT103" s="91">
        <v>3</v>
      </c>
      <c r="AU103" s="91">
        <v>3</v>
      </c>
      <c r="AV103" s="91">
        <v>5</v>
      </c>
      <c r="AW103" s="91">
        <v>3</v>
      </c>
      <c r="AX103" s="91">
        <v>3</v>
      </c>
      <c r="AY103" s="91">
        <v>4</v>
      </c>
      <c r="AZ103" s="91">
        <v>3</v>
      </c>
      <c r="BA103" s="91">
        <v>3</v>
      </c>
      <c r="BB103" s="91">
        <v>3</v>
      </c>
      <c r="BC103" s="91">
        <v>4</v>
      </c>
      <c r="BD103" s="91">
        <v>3</v>
      </c>
      <c r="BE103" s="91">
        <v>3</v>
      </c>
      <c r="BF103" s="91">
        <v>3</v>
      </c>
      <c r="BG103" s="91">
        <v>4</v>
      </c>
      <c r="BH103" s="91">
        <v>3</v>
      </c>
      <c r="BI103" s="91">
        <v>3</v>
      </c>
      <c r="BJ103" s="91">
        <v>3</v>
      </c>
      <c r="BK103" s="91">
        <v>4</v>
      </c>
      <c r="BL103" s="91">
        <v>3</v>
      </c>
      <c r="BM103" s="91">
        <v>3</v>
      </c>
      <c r="BN103" s="91">
        <v>3</v>
      </c>
    </row>
    <row r="104" spans="1:66" x14ac:dyDescent="0.25">
      <c r="A104" s="2" t="str">
        <f>IF(AL104&lt;&gt;"NF",AK104&amp;AL104+COUNTIF($C$83:$C103,C104),AK104&amp;AL104&amp;COUNTIF($C$83:$C103,C104))</f>
        <v>m22</v>
      </c>
      <c r="B104" s="2" t="str">
        <f t="array" aca="1" ref="B104" ca="1">INDEX(Spielerliste,MATCH(SMALL(COUNTIF(Spielerliste,"&lt;"&amp;Spielerliste),ROWS(AJ$83:AJ104)),COUNTIF(Spielerliste,"&lt;"&amp;Spielerliste),0))</f>
        <v>Markku Riihonen</v>
      </c>
      <c r="C104" s="2" t="str">
        <f t="shared" si="126"/>
        <v>m22</v>
      </c>
      <c r="D104" s="2">
        <f t="array" ref="D104">SUM(($AM104:$IV104=$AM$2:$IV$2-1)*($AM104:$IV104&gt;0))</f>
        <v>2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6</v>
      </c>
      <c r="G104" s="2">
        <f t="array" ref="G104">SUM(($AM104:$IV104&gt;$AM$2:$IV$2+1)*($AM104:$IV104&gt;0))</f>
        <v>3</v>
      </c>
      <c r="H104" s="2">
        <f t="shared" ca="1" si="127"/>
        <v>395.00103999999999</v>
      </c>
      <c r="I104" s="78">
        <f t="shared" si="134"/>
        <v>4</v>
      </c>
      <c r="J104" s="78">
        <f t="shared" si="134"/>
        <v>8</v>
      </c>
      <c r="K104" s="78">
        <f t="shared" si="134"/>
        <v>7</v>
      </c>
      <c r="L104" s="78">
        <f t="shared" si="134"/>
        <v>4</v>
      </c>
      <c r="M104" s="78">
        <f t="shared" si="134"/>
        <v>7</v>
      </c>
      <c r="N104" s="78">
        <f t="shared" si="134"/>
        <v>6</v>
      </c>
      <c r="O104" s="78">
        <f t="shared" si="134"/>
        <v>5</v>
      </c>
      <c r="P104" s="78">
        <f t="shared" si="134"/>
        <v>5</v>
      </c>
      <c r="Q104" s="78">
        <f t="shared" si="134"/>
        <v>6</v>
      </c>
      <c r="R104" s="78">
        <f t="shared" si="134"/>
        <v>6</v>
      </c>
      <c r="S104" s="78">
        <f t="shared" si="135"/>
        <v>6</v>
      </c>
      <c r="T104" s="78">
        <f t="shared" si="135"/>
        <v>6</v>
      </c>
      <c r="U104" s="78">
        <f t="shared" si="135"/>
        <v>9</v>
      </c>
      <c r="V104" s="78">
        <f t="shared" si="135"/>
        <v>9</v>
      </c>
      <c r="W104" s="78">
        <f t="shared" si="135"/>
        <v>7</v>
      </c>
      <c r="X104" s="78">
        <f t="shared" si="135"/>
        <v>0</v>
      </c>
      <c r="Y104" s="78">
        <f t="shared" si="135"/>
        <v>0</v>
      </c>
      <c r="Z104" s="78">
        <f t="shared" si="135"/>
        <v>0</v>
      </c>
      <c r="AA104" s="78">
        <f t="shared" si="135"/>
        <v>0</v>
      </c>
      <c r="AB104" s="78">
        <f t="shared" si="135"/>
        <v>0</v>
      </c>
      <c r="AC104" s="78">
        <f t="shared" si="136"/>
        <v>0</v>
      </c>
      <c r="AD104" s="78">
        <f t="shared" si="136"/>
        <v>0</v>
      </c>
      <c r="AE104" s="78">
        <f t="shared" si="136"/>
        <v>0</v>
      </c>
      <c r="AF104" s="78">
        <f t="shared" si="136"/>
        <v>0</v>
      </c>
      <c r="AG104" s="78">
        <f t="shared" si="136"/>
        <v>0</v>
      </c>
      <c r="AH104" s="78">
        <f t="shared" si="136"/>
        <v>0</v>
      </c>
      <c r="AI104" s="78">
        <f t="shared" si="136"/>
        <v>0</v>
      </c>
      <c r="AJ104" s="2" t="s">
        <v>209</v>
      </c>
      <c r="AK104" s="2" t="s">
        <v>197</v>
      </c>
      <c r="AL104" s="2">
        <v>22</v>
      </c>
      <c r="AM104" s="91">
        <v>4</v>
      </c>
      <c r="AN104" s="91">
        <v>5</v>
      </c>
      <c r="AO104" s="91">
        <v>3</v>
      </c>
      <c r="AP104" s="91">
        <v>4</v>
      </c>
      <c r="AQ104" s="91">
        <v>4</v>
      </c>
      <c r="AR104" s="91">
        <v>3</v>
      </c>
      <c r="AS104" s="91">
        <v>2</v>
      </c>
      <c r="AT104" s="91">
        <v>2</v>
      </c>
      <c r="AU104" s="91">
        <v>3</v>
      </c>
      <c r="AV104" s="91">
        <v>3</v>
      </c>
      <c r="AW104" s="91">
        <v>3</v>
      </c>
      <c r="AX104" s="91">
        <v>3</v>
      </c>
      <c r="AY104" s="91">
        <v>6</v>
      </c>
      <c r="AZ104" s="91">
        <v>4</v>
      </c>
      <c r="BA104" s="91">
        <v>3</v>
      </c>
      <c r="BB104" s="91">
        <v>3</v>
      </c>
      <c r="BC104" s="91">
        <v>4</v>
      </c>
      <c r="BD104" s="91">
        <v>3</v>
      </c>
      <c r="BE104" s="91">
        <v>3</v>
      </c>
      <c r="BF104" s="91">
        <v>3</v>
      </c>
      <c r="BG104" s="91">
        <v>3</v>
      </c>
      <c r="BH104" s="91">
        <v>3</v>
      </c>
      <c r="BI104" s="91">
        <v>3</v>
      </c>
      <c r="BJ104" s="91">
        <v>3</v>
      </c>
      <c r="BK104" s="91">
        <v>3</v>
      </c>
      <c r="BL104" s="91">
        <v>3</v>
      </c>
      <c r="BM104" s="91">
        <v>5</v>
      </c>
      <c r="BN104" s="91">
        <v>4</v>
      </c>
    </row>
    <row r="105" spans="1:66" x14ac:dyDescent="0.25">
      <c r="A105" s="2" t="str">
        <f>IF(AL105&lt;&gt;"NF",AK105&amp;AL105+COUNTIF($C$83:$C104,C105),AK105&amp;AL105&amp;COUNTIF($C$83:$C104,C105))</f>
        <v>m23</v>
      </c>
      <c r="B105" s="2" t="str">
        <f t="array" aca="1" ref="B105" ca="1">INDEX(Spielerliste,MATCH(SMALL(COUNTIF(Spielerliste,"&lt;"&amp;Spielerliste),ROWS(AJ$83:AJ105)),COUNTIF(Spielerliste,"&lt;"&amp;Spielerliste),0))</f>
        <v>Markus Fuchs</v>
      </c>
      <c r="C105" s="2" t="str">
        <f t="shared" si="126"/>
        <v>m23</v>
      </c>
      <c r="D105" s="2">
        <f t="array" ref="D105">SUM(($AM105:$IV105=$AM$2:$IV$2-1)*($AM105:$IV105&gt;0))</f>
        <v>0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12</v>
      </c>
      <c r="G105" s="2">
        <f t="array" ref="G105">SUM(($AM105:$IV105&gt;$AM$2:$IV$2+1)*($AM105:$IV105&gt;0))</f>
        <v>0</v>
      </c>
      <c r="H105" s="2">
        <f t="shared" ca="1" si="127"/>
        <v>396.00105000000002</v>
      </c>
      <c r="I105" s="78">
        <f t="shared" si="134"/>
        <v>3</v>
      </c>
      <c r="J105" s="78">
        <f t="shared" si="134"/>
        <v>6</v>
      </c>
      <c r="K105" s="78">
        <f t="shared" si="134"/>
        <v>8</v>
      </c>
      <c r="L105" s="78">
        <f t="shared" si="134"/>
        <v>4</v>
      </c>
      <c r="M105" s="78">
        <f t="shared" si="134"/>
        <v>7</v>
      </c>
      <c r="N105" s="78">
        <f t="shared" si="134"/>
        <v>6</v>
      </c>
      <c r="O105" s="78">
        <f t="shared" si="134"/>
        <v>6</v>
      </c>
      <c r="P105" s="78">
        <f t="shared" si="134"/>
        <v>7</v>
      </c>
      <c r="Q105" s="78">
        <f t="shared" si="134"/>
        <v>7</v>
      </c>
      <c r="R105" s="78">
        <f t="shared" si="134"/>
        <v>7</v>
      </c>
      <c r="S105" s="78">
        <f t="shared" si="135"/>
        <v>7</v>
      </c>
      <c r="T105" s="78">
        <f t="shared" si="135"/>
        <v>6</v>
      </c>
      <c r="U105" s="78">
        <f t="shared" si="135"/>
        <v>6</v>
      </c>
      <c r="V105" s="78">
        <f t="shared" si="135"/>
        <v>8</v>
      </c>
      <c r="W105" s="78">
        <f t="shared" si="135"/>
        <v>8</v>
      </c>
      <c r="X105" s="78">
        <f t="shared" si="135"/>
        <v>0</v>
      </c>
      <c r="Y105" s="78">
        <f t="shared" si="135"/>
        <v>0</v>
      </c>
      <c r="Z105" s="78">
        <f t="shared" si="135"/>
        <v>0</v>
      </c>
      <c r="AA105" s="78">
        <f t="shared" si="135"/>
        <v>0</v>
      </c>
      <c r="AB105" s="78">
        <f t="shared" si="135"/>
        <v>0</v>
      </c>
      <c r="AC105" s="78">
        <f t="shared" si="136"/>
        <v>0</v>
      </c>
      <c r="AD105" s="78">
        <f t="shared" si="136"/>
        <v>0</v>
      </c>
      <c r="AE105" s="78">
        <f t="shared" si="136"/>
        <v>0</v>
      </c>
      <c r="AF105" s="78">
        <f t="shared" si="136"/>
        <v>0</v>
      </c>
      <c r="AG105" s="78">
        <f t="shared" si="136"/>
        <v>0</v>
      </c>
      <c r="AH105" s="78">
        <f t="shared" si="136"/>
        <v>0</v>
      </c>
      <c r="AI105" s="78">
        <f t="shared" si="136"/>
        <v>0</v>
      </c>
      <c r="AJ105" s="2" t="s">
        <v>210</v>
      </c>
      <c r="AK105" s="2" t="s">
        <v>197</v>
      </c>
      <c r="AL105" s="2">
        <v>23</v>
      </c>
      <c r="AM105" s="91">
        <v>3</v>
      </c>
      <c r="AN105" s="91">
        <v>3</v>
      </c>
      <c r="AO105" s="91">
        <v>4</v>
      </c>
      <c r="AP105" s="91">
        <v>4</v>
      </c>
      <c r="AQ105" s="91">
        <v>4</v>
      </c>
      <c r="AR105" s="91">
        <v>3</v>
      </c>
      <c r="AS105" s="91">
        <v>3</v>
      </c>
      <c r="AT105" s="91">
        <v>3</v>
      </c>
      <c r="AU105" s="91">
        <v>3</v>
      </c>
      <c r="AV105" s="91">
        <v>3</v>
      </c>
      <c r="AW105" s="91">
        <v>3</v>
      </c>
      <c r="AX105" s="91">
        <v>3</v>
      </c>
      <c r="AY105" s="91">
        <v>3</v>
      </c>
      <c r="AZ105" s="91">
        <v>4</v>
      </c>
      <c r="BA105" s="91">
        <v>4</v>
      </c>
      <c r="BB105" s="91">
        <v>3</v>
      </c>
      <c r="BC105" s="91">
        <v>4</v>
      </c>
      <c r="BD105" s="91">
        <v>3</v>
      </c>
      <c r="BE105" s="91">
        <v>3</v>
      </c>
      <c r="BF105" s="91">
        <v>3</v>
      </c>
      <c r="BG105" s="91">
        <v>4</v>
      </c>
      <c r="BH105" s="91">
        <v>4</v>
      </c>
      <c r="BI105" s="91">
        <v>4</v>
      </c>
      <c r="BJ105" s="91">
        <v>4</v>
      </c>
      <c r="BK105" s="91">
        <v>3</v>
      </c>
      <c r="BL105" s="91">
        <v>3</v>
      </c>
      <c r="BM105" s="91">
        <v>4</v>
      </c>
      <c r="BN105" s="91">
        <v>4</v>
      </c>
    </row>
    <row r="106" spans="1:66" x14ac:dyDescent="0.25">
      <c r="A106" s="2" t="str">
        <f>IF(AL106&lt;&gt;"NF",AK106&amp;AL106+COUNTIF($C$83:$C105,C106),AK106&amp;AL106&amp;COUNTIF($C$83:$C105,C106))</f>
        <v>m24</v>
      </c>
      <c r="B106" s="2" t="str">
        <f t="array" aca="1" ref="B106" ca="1">INDEX(Spielerliste,MATCH(SMALL(COUNTIF(Spielerliste,"&lt;"&amp;Spielerliste),ROWS(AJ$83:AJ106)),COUNTIF(Spielerliste,"&lt;"&amp;Spielerliste),0))</f>
        <v>Matthias Neubauer</v>
      </c>
      <c r="C106" s="2" t="str">
        <f t="shared" si="126"/>
        <v>m24</v>
      </c>
      <c r="D106" s="2">
        <f t="array" ref="D106">SUM(($AM106:$IV106=$AM$2:$IV$2-1)*($AM106:$IV106&gt;0))</f>
        <v>1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10</v>
      </c>
      <c r="G106" s="2">
        <f t="array" ref="G106">SUM(($AM106:$IV106&gt;$AM$2:$IV$2+1)*($AM106:$IV106&gt;0))</f>
        <v>2</v>
      </c>
      <c r="H106" s="2">
        <f t="shared" ca="1" si="127"/>
        <v>397.00106</v>
      </c>
      <c r="I106" s="78">
        <f t="shared" si="134"/>
        <v>3</v>
      </c>
      <c r="J106" s="78">
        <f t="shared" si="134"/>
        <v>5</v>
      </c>
      <c r="K106" s="78">
        <f t="shared" si="134"/>
        <v>7</v>
      </c>
      <c r="L106" s="78">
        <f t="shared" si="134"/>
        <v>4</v>
      </c>
      <c r="M106" s="78">
        <f t="shared" si="134"/>
        <v>7</v>
      </c>
      <c r="N106" s="78">
        <f t="shared" si="134"/>
        <v>6</v>
      </c>
      <c r="O106" s="78">
        <f t="shared" si="134"/>
        <v>6</v>
      </c>
      <c r="P106" s="78">
        <f t="shared" si="134"/>
        <v>7</v>
      </c>
      <c r="Q106" s="78">
        <f t="shared" si="134"/>
        <v>6</v>
      </c>
      <c r="R106" s="78">
        <f t="shared" si="134"/>
        <v>8</v>
      </c>
      <c r="S106" s="78">
        <f t="shared" si="135"/>
        <v>7</v>
      </c>
      <c r="T106" s="78">
        <f t="shared" si="135"/>
        <v>7</v>
      </c>
      <c r="U106" s="78">
        <f t="shared" si="135"/>
        <v>9</v>
      </c>
      <c r="V106" s="78">
        <f t="shared" si="135"/>
        <v>7</v>
      </c>
      <c r="W106" s="78">
        <f t="shared" si="135"/>
        <v>8</v>
      </c>
      <c r="X106" s="78">
        <f t="shared" si="135"/>
        <v>0</v>
      </c>
      <c r="Y106" s="78">
        <f t="shared" si="135"/>
        <v>0</v>
      </c>
      <c r="Z106" s="78">
        <f t="shared" si="135"/>
        <v>0</v>
      </c>
      <c r="AA106" s="78">
        <f t="shared" si="135"/>
        <v>0</v>
      </c>
      <c r="AB106" s="78">
        <f t="shared" si="135"/>
        <v>0</v>
      </c>
      <c r="AC106" s="78">
        <f t="shared" si="136"/>
        <v>0</v>
      </c>
      <c r="AD106" s="78">
        <f t="shared" si="136"/>
        <v>0</v>
      </c>
      <c r="AE106" s="78">
        <f t="shared" si="136"/>
        <v>0</v>
      </c>
      <c r="AF106" s="78">
        <f t="shared" si="136"/>
        <v>0</v>
      </c>
      <c r="AG106" s="78">
        <f t="shared" si="136"/>
        <v>0</v>
      </c>
      <c r="AH106" s="78">
        <f t="shared" si="136"/>
        <v>0</v>
      </c>
      <c r="AI106" s="78">
        <f t="shared" si="136"/>
        <v>0</v>
      </c>
      <c r="AJ106" s="2" t="s">
        <v>211</v>
      </c>
      <c r="AK106" s="2" t="s">
        <v>197</v>
      </c>
      <c r="AL106" s="2">
        <v>24</v>
      </c>
      <c r="AM106" s="91">
        <v>3</v>
      </c>
      <c r="AN106" s="91">
        <v>2</v>
      </c>
      <c r="AO106" s="91">
        <v>4</v>
      </c>
      <c r="AP106" s="91">
        <v>4</v>
      </c>
      <c r="AQ106" s="91">
        <v>3</v>
      </c>
      <c r="AR106" s="91">
        <v>3</v>
      </c>
      <c r="AS106" s="91">
        <v>3</v>
      </c>
      <c r="AT106" s="91">
        <v>3</v>
      </c>
      <c r="AU106" s="91">
        <v>3</v>
      </c>
      <c r="AV106" s="91">
        <v>4</v>
      </c>
      <c r="AW106" s="91">
        <v>4</v>
      </c>
      <c r="AX106" s="91">
        <v>3</v>
      </c>
      <c r="AY106" s="91">
        <v>5</v>
      </c>
      <c r="AZ106" s="91">
        <v>4</v>
      </c>
      <c r="BA106" s="91">
        <v>3</v>
      </c>
      <c r="BB106" s="91">
        <v>3</v>
      </c>
      <c r="BC106" s="91">
        <v>3</v>
      </c>
      <c r="BD106" s="91">
        <v>4</v>
      </c>
      <c r="BE106" s="91">
        <v>3</v>
      </c>
      <c r="BF106" s="91">
        <v>3</v>
      </c>
      <c r="BG106" s="91">
        <v>4</v>
      </c>
      <c r="BH106" s="91">
        <v>3</v>
      </c>
      <c r="BI106" s="91">
        <v>4</v>
      </c>
      <c r="BJ106" s="91">
        <v>3</v>
      </c>
      <c r="BK106" s="91">
        <v>4</v>
      </c>
      <c r="BL106" s="91">
        <v>4</v>
      </c>
      <c r="BM106" s="91">
        <v>3</v>
      </c>
      <c r="BN106" s="91">
        <v>5</v>
      </c>
    </row>
    <row r="107" spans="1:66" x14ac:dyDescent="0.25">
      <c r="A107" s="2" t="str">
        <f>IF(AL107&lt;&gt;"NF",AK107&amp;AL107+COUNTIF($C$83:$C106,C107),AK107&amp;AL107&amp;COUNTIF($C$83:$C106,C107))</f>
        <v>m25</v>
      </c>
      <c r="B107" s="2" t="str">
        <f t="array" aca="1" ref="B107" ca="1">INDEX(Spielerliste,MATCH(SMALL(COUNTIF(Spielerliste,"&lt;"&amp;Spielerliste),ROWS(AJ$83:AJ107)),COUNTIF(Spielerliste,"&lt;"&amp;Spielerliste),0))</f>
        <v>Michael Greilinger</v>
      </c>
      <c r="C107" s="2" t="str">
        <f t="shared" si="126"/>
        <v>m24</v>
      </c>
      <c r="D107" s="2">
        <f t="array" ref="D107">SUM(($AM107:$IV107=$AM$2:$IV$2-1)*($AM107:$IV107&gt;0))</f>
        <v>3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12</v>
      </c>
      <c r="G107" s="2">
        <f t="array" ref="G107">SUM(($AM107:$IV107&gt;$AM$2:$IV$2+1)*($AM107:$IV107&gt;0))</f>
        <v>2</v>
      </c>
      <c r="H107" s="2">
        <f t="shared" ca="1" si="127"/>
        <v>397.00107000000003</v>
      </c>
      <c r="I107" s="78">
        <f t="shared" si="134"/>
        <v>4</v>
      </c>
      <c r="J107" s="78">
        <f t="shared" si="134"/>
        <v>6</v>
      </c>
      <c r="K107" s="78">
        <f t="shared" si="134"/>
        <v>8</v>
      </c>
      <c r="L107" s="78">
        <f t="shared" si="134"/>
        <v>5</v>
      </c>
      <c r="M107" s="78">
        <f t="shared" si="134"/>
        <v>6</v>
      </c>
      <c r="N107" s="78">
        <f t="shared" si="134"/>
        <v>4</v>
      </c>
      <c r="O107" s="78">
        <f t="shared" si="134"/>
        <v>6</v>
      </c>
      <c r="P107" s="78">
        <f t="shared" si="134"/>
        <v>7</v>
      </c>
      <c r="Q107" s="78">
        <f t="shared" si="134"/>
        <v>8</v>
      </c>
      <c r="R107" s="78">
        <f t="shared" si="134"/>
        <v>6</v>
      </c>
      <c r="S107" s="78">
        <f t="shared" si="135"/>
        <v>9</v>
      </c>
      <c r="T107" s="78">
        <f t="shared" si="135"/>
        <v>6</v>
      </c>
      <c r="U107" s="78">
        <f t="shared" si="135"/>
        <v>7</v>
      </c>
      <c r="V107" s="78">
        <f t="shared" si="135"/>
        <v>7</v>
      </c>
      <c r="W107" s="78">
        <f t="shared" si="135"/>
        <v>8</v>
      </c>
      <c r="X107" s="78">
        <f t="shared" si="135"/>
        <v>0</v>
      </c>
      <c r="Y107" s="78">
        <f t="shared" si="135"/>
        <v>0</v>
      </c>
      <c r="Z107" s="78">
        <f t="shared" si="135"/>
        <v>0</v>
      </c>
      <c r="AA107" s="78">
        <f t="shared" si="135"/>
        <v>0</v>
      </c>
      <c r="AB107" s="78">
        <f t="shared" si="135"/>
        <v>0</v>
      </c>
      <c r="AC107" s="78">
        <f t="shared" si="136"/>
        <v>0</v>
      </c>
      <c r="AD107" s="78">
        <f t="shared" si="136"/>
        <v>0</v>
      </c>
      <c r="AE107" s="78">
        <f t="shared" si="136"/>
        <v>0</v>
      </c>
      <c r="AF107" s="78">
        <f t="shared" si="136"/>
        <v>0</v>
      </c>
      <c r="AG107" s="78">
        <f t="shared" si="136"/>
        <v>0</v>
      </c>
      <c r="AH107" s="78">
        <f t="shared" si="136"/>
        <v>0</v>
      </c>
      <c r="AI107" s="78">
        <f t="shared" si="136"/>
        <v>0</v>
      </c>
      <c r="AJ107" s="2" t="s">
        <v>212</v>
      </c>
      <c r="AK107" s="2" t="s">
        <v>197</v>
      </c>
      <c r="AL107" s="2">
        <v>24</v>
      </c>
      <c r="AM107" s="91">
        <v>4</v>
      </c>
      <c r="AN107" s="91">
        <v>2</v>
      </c>
      <c r="AO107" s="91">
        <v>4</v>
      </c>
      <c r="AP107" s="91">
        <v>5</v>
      </c>
      <c r="AQ107" s="91">
        <v>3</v>
      </c>
      <c r="AR107" s="91">
        <v>2</v>
      </c>
      <c r="AS107" s="91">
        <v>3</v>
      </c>
      <c r="AT107" s="91">
        <v>4</v>
      </c>
      <c r="AU107" s="91">
        <v>4</v>
      </c>
      <c r="AV107" s="91">
        <v>3</v>
      </c>
      <c r="AW107" s="91">
        <v>4</v>
      </c>
      <c r="AX107" s="91">
        <v>3</v>
      </c>
      <c r="AY107" s="91">
        <v>4</v>
      </c>
      <c r="AZ107" s="91">
        <v>4</v>
      </c>
      <c r="BA107" s="91">
        <v>4</v>
      </c>
      <c r="BB107" s="91">
        <v>4</v>
      </c>
      <c r="BC107" s="91">
        <v>4</v>
      </c>
      <c r="BD107" s="91">
        <v>3</v>
      </c>
      <c r="BE107" s="91">
        <v>2</v>
      </c>
      <c r="BF107" s="91">
        <v>3</v>
      </c>
      <c r="BG107" s="91">
        <v>3</v>
      </c>
      <c r="BH107" s="91">
        <v>4</v>
      </c>
      <c r="BI107" s="91">
        <v>3</v>
      </c>
      <c r="BJ107" s="91">
        <v>5</v>
      </c>
      <c r="BK107" s="91">
        <v>3</v>
      </c>
      <c r="BL107" s="91">
        <v>3</v>
      </c>
      <c r="BM107" s="91">
        <v>3</v>
      </c>
      <c r="BN107" s="91">
        <v>4</v>
      </c>
    </row>
    <row r="108" spans="1:66" x14ac:dyDescent="0.25">
      <c r="A108" s="2" t="str">
        <f>IF(AL108&lt;&gt;"NF",AK108&amp;AL108+COUNTIF($C$83:$C107,C108),AK108&amp;AL108&amp;COUNTIF($C$83:$C107,C108))</f>
        <v>m26</v>
      </c>
      <c r="B108" s="2" t="str">
        <f t="array" aca="1" ref="B108" ca="1">INDEX(Spielerliste,MATCH(SMALL(COUNTIF(Spielerliste,"&lt;"&amp;Spielerliste),ROWS(AJ$83:AJ108)),COUNTIF(Spielerliste,"&lt;"&amp;Spielerliste),0))</f>
        <v>Michael Paulus</v>
      </c>
      <c r="C108" s="2" t="str">
        <f t="shared" si="126"/>
        <v>m26</v>
      </c>
      <c r="D108" s="2">
        <f t="array" ref="D108">SUM(($AM108:$IV108=$AM$2:$IV$2-1)*($AM108:$IV108&gt;0))</f>
        <v>2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12</v>
      </c>
      <c r="G108" s="2">
        <f t="array" ref="G108">SUM(($AM108:$IV108&gt;$AM$2:$IV$2+1)*($AM108:$IV108&gt;0))</f>
        <v>2</v>
      </c>
      <c r="H108" s="2">
        <f t="shared" ca="1" si="127"/>
        <v>398.00108</v>
      </c>
      <c r="I108" s="78">
        <f t="shared" si="134"/>
        <v>3</v>
      </c>
      <c r="J108" s="78">
        <f t="shared" si="134"/>
        <v>7</v>
      </c>
      <c r="K108" s="78">
        <f t="shared" si="134"/>
        <v>9</v>
      </c>
      <c r="L108" s="78">
        <f t="shared" si="134"/>
        <v>4</v>
      </c>
      <c r="M108" s="78">
        <f t="shared" si="134"/>
        <v>6</v>
      </c>
      <c r="N108" s="78">
        <f t="shared" si="134"/>
        <v>5</v>
      </c>
      <c r="O108" s="78">
        <f t="shared" si="134"/>
        <v>8</v>
      </c>
      <c r="P108" s="78">
        <f t="shared" si="134"/>
        <v>9</v>
      </c>
      <c r="Q108" s="78">
        <f t="shared" si="134"/>
        <v>7</v>
      </c>
      <c r="R108" s="78">
        <f t="shared" si="134"/>
        <v>8</v>
      </c>
      <c r="S108" s="78">
        <f t="shared" si="135"/>
        <v>6</v>
      </c>
      <c r="T108" s="78">
        <f t="shared" si="135"/>
        <v>6</v>
      </c>
      <c r="U108" s="78">
        <f t="shared" si="135"/>
        <v>6</v>
      </c>
      <c r="V108" s="78">
        <f t="shared" si="135"/>
        <v>7</v>
      </c>
      <c r="W108" s="78">
        <f t="shared" si="135"/>
        <v>7</v>
      </c>
      <c r="X108" s="78">
        <f t="shared" si="135"/>
        <v>0</v>
      </c>
      <c r="Y108" s="78">
        <f t="shared" si="135"/>
        <v>0</v>
      </c>
      <c r="Z108" s="78">
        <f t="shared" si="135"/>
        <v>0</v>
      </c>
      <c r="AA108" s="78">
        <f t="shared" si="135"/>
        <v>0</v>
      </c>
      <c r="AB108" s="78">
        <f t="shared" si="135"/>
        <v>0</v>
      </c>
      <c r="AC108" s="78">
        <f t="shared" si="136"/>
        <v>0</v>
      </c>
      <c r="AD108" s="78">
        <f t="shared" si="136"/>
        <v>0</v>
      </c>
      <c r="AE108" s="78">
        <f t="shared" si="136"/>
        <v>0</v>
      </c>
      <c r="AF108" s="78">
        <f t="shared" si="136"/>
        <v>0</v>
      </c>
      <c r="AG108" s="78">
        <f t="shared" si="136"/>
        <v>0</v>
      </c>
      <c r="AH108" s="78">
        <f t="shared" si="136"/>
        <v>0</v>
      </c>
      <c r="AI108" s="78">
        <f t="shared" si="136"/>
        <v>0</v>
      </c>
      <c r="AJ108" s="2" t="s">
        <v>213</v>
      </c>
      <c r="AK108" s="2" t="s">
        <v>197</v>
      </c>
      <c r="AL108" s="2">
        <v>26</v>
      </c>
      <c r="AM108" s="91">
        <v>3</v>
      </c>
      <c r="AN108" s="91">
        <v>3</v>
      </c>
      <c r="AO108" s="91">
        <v>4</v>
      </c>
      <c r="AP108" s="91">
        <v>4</v>
      </c>
      <c r="AQ108" s="91">
        <v>3</v>
      </c>
      <c r="AR108" s="91">
        <v>3</v>
      </c>
      <c r="AS108" s="91">
        <v>4</v>
      </c>
      <c r="AT108" s="91">
        <v>5</v>
      </c>
      <c r="AU108" s="91">
        <v>3</v>
      </c>
      <c r="AV108" s="91">
        <v>4</v>
      </c>
      <c r="AW108" s="91">
        <v>4</v>
      </c>
      <c r="AX108" s="91">
        <v>3</v>
      </c>
      <c r="AY108" s="91">
        <v>3</v>
      </c>
      <c r="AZ108" s="91">
        <v>3</v>
      </c>
      <c r="BA108" s="91">
        <v>3</v>
      </c>
      <c r="BB108" s="91">
        <v>4</v>
      </c>
      <c r="BC108" s="91">
        <v>5</v>
      </c>
      <c r="BD108" s="91">
        <v>3</v>
      </c>
      <c r="BE108" s="91">
        <v>2</v>
      </c>
      <c r="BF108" s="91">
        <v>4</v>
      </c>
      <c r="BG108" s="91">
        <v>4</v>
      </c>
      <c r="BH108" s="91">
        <v>4</v>
      </c>
      <c r="BI108" s="91">
        <v>4</v>
      </c>
      <c r="BJ108" s="91">
        <v>2</v>
      </c>
      <c r="BK108" s="91">
        <v>3</v>
      </c>
      <c r="BL108" s="91">
        <v>3</v>
      </c>
      <c r="BM108" s="91">
        <v>4</v>
      </c>
      <c r="BN108" s="91">
        <v>4</v>
      </c>
    </row>
    <row r="109" spans="1:66" x14ac:dyDescent="0.25">
      <c r="A109" s="2" t="str">
        <f>IF(AL109&lt;&gt;"NF",AK109&amp;AL109+COUNTIF($C$83:$C108,C109),AK109&amp;AL109&amp;COUNTIF($C$83:$C108,C109))</f>
        <v>m27</v>
      </c>
      <c r="B109" s="2" t="str">
        <f t="array" aca="1" ref="B109" ca="1">INDEX(Spielerliste,MATCH(SMALL(COUNTIF(Spielerliste,"&lt;"&amp;Spielerliste),ROWS(AJ$83:AJ109)),COUNTIF(Spielerliste,"&lt;"&amp;Spielerliste),0))</f>
        <v>Michael Priester</v>
      </c>
      <c r="C109" s="2" t="str">
        <f t="shared" si="126"/>
        <v>m26</v>
      </c>
      <c r="D109" s="2">
        <f t="array" ref="D109">SUM(($AM109:$IV109=$AM$2:$IV$2-1)*($AM109:$IV109&gt;0))</f>
        <v>0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12</v>
      </c>
      <c r="G109" s="2">
        <f t="array" ref="G109">SUM(($AM109:$IV109&gt;$AM$2:$IV$2+1)*($AM109:$IV109&gt;0))</f>
        <v>1</v>
      </c>
      <c r="H109" s="2">
        <f t="shared" ca="1" si="127"/>
        <v>398.00108999999998</v>
      </c>
      <c r="I109" s="78">
        <f t="shared" si="134"/>
        <v>5</v>
      </c>
      <c r="J109" s="78">
        <f t="shared" si="134"/>
        <v>6</v>
      </c>
      <c r="K109" s="78">
        <f t="shared" si="134"/>
        <v>7</v>
      </c>
      <c r="L109" s="78">
        <f t="shared" si="134"/>
        <v>4</v>
      </c>
      <c r="M109" s="78">
        <f t="shared" si="134"/>
        <v>7</v>
      </c>
      <c r="N109" s="78">
        <f t="shared" si="134"/>
        <v>6</v>
      </c>
      <c r="O109" s="78">
        <f t="shared" si="134"/>
        <v>6</v>
      </c>
      <c r="P109" s="78">
        <f t="shared" si="134"/>
        <v>7</v>
      </c>
      <c r="Q109" s="78">
        <f t="shared" si="134"/>
        <v>8</v>
      </c>
      <c r="R109" s="78">
        <f t="shared" si="134"/>
        <v>7</v>
      </c>
      <c r="S109" s="78">
        <f t="shared" si="135"/>
        <v>7</v>
      </c>
      <c r="T109" s="78">
        <f t="shared" si="135"/>
        <v>6</v>
      </c>
      <c r="U109" s="78">
        <f t="shared" si="135"/>
        <v>8</v>
      </c>
      <c r="V109" s="78">
        <f t="shared" si="135"/>
        <v>7</v>
      </c>
      <c r="W109" s="78">
        <f t="shared" si="135"/>
        <v>7</v>
      </c>
      <c r="X109" s="78">
        <f t="shared" si="135"/>
        <v>0</v>
      </c>
      <c r="Y109" s="78">
        <f t="shared" si="135"/>
        <v>0</v>
      </c>
      <c r="Z109" s="78">
        <f t="shared" si="135"/>
        <v>0</v>
      </c>
      <c r="AA109" s="78">
        <f t="shared" si="135"/>
        <v>0</v>
      </c>
      <c r="AB109" s="78">
        <f t="shared" si="135"/>
        <v>0</v>
      </c>
      <c r="AC109" s="78">
        <f t="shared" si="136"/>
        <v>0</v>
      </c>
      <c r="AD109" s="78">
        <f t="shared" si="136"/>
        <v>0</v>
      </c>
      <c r="AE109" s="78">
        <f t="shared" si="136"/>
        <v>0</v>
      </c>
      <c r="AF109" s="78">
        <f t="shared" si="136"/>
        <v>0</v>
      </c>
      <c r="AG109" s="78">
        <f t="shared" si="136"/>
        <v>0</v>
      </c>
      <c r="AH109" s="78">
        <f t="shared" si="136"/>
        <v>0</v>
      </c>
      <c r="AI109" s="78">
        <f t="shared" si="136"/>
        <v>0</v>
      </c>
      <c r="AJ109" s="2" t="s">
        <v>214</v>
      </c>
      <c r="AK109" s="2" t="s">
        <v>197</v>
      </c>
      <c r="AL109" s="2">
        <v>26</v>
      </c>
      <c r="AM109" s="91">
        <v>5</v>
      </c>
      <c r="AN109" s="91">
        <v>3</v>
      </c>
      <c r="AO109" s="91">
        <v>3</v>
      </c>
      <c r="AP109" s="91">
        <v>4</v>
      </c>
      <c r="AQ109" s="91">
        <v>3</v>
      </c>
      <c r="AR109" s="91">
        <v>3</v>
      </c>
      <c r="AS109" s="91">
        <v>3</v>
      </c>
      <c r="AT109" s="91">
        <v>3</v>
      </c>
      <c r="AU109" s="91">
        <v>4</v>
      </c>
      <c r="AV109" s="91">
        <v>3</v>
      </c>
      <c r="AW109" s="91">
        <v>3</v>
      </c>
      <c r="AX109" s="91">
        <v>3</v>
      </c>
      <c r="AY109" s="91">
        <v>4</v>
      </c>
      <c r="AZ109" s="91">
        <v>4</v>
      </c>
      <c r="BA109" s="91">
        <v>4</v>
      </c>
      <c r="BB109" s="91">
        <v>3</v>
      </c>
      <c r="BC109" s="91">
        <v>4</v>
      </c>
      <c r="BD109" s="91">
        <v>4</v>
      </c>
      <c r="BE109" s="91">
        <v>3</v>
      </c>
      <c r="BF109" s="91">
        <v>3</v>
      </c>
      <c r="BG109" s="91">
        <v>4</v>
      </c>
      <c r="BH109" s="91">
        <v>4</v>
      </c>
      <c r="BI109" s="91">
        <v>4</v>
      </c>
      <c r="BJ109" s="91">
        <v>4</v>
      </c>
      <c r="BK109" s="91">
        <v>3</v>
      </c>
      <c r="BL109" s="91">
        <v>4</v>
      </c>
      <c r="BM109" s="91">
        <v>3</v>
      </c>
      <c r="BN109" s="91">
        <v>3</v>
      </c>
    </row>
    <row r="110" spans="1:66" x14ac:dyDescent="0.25">
      <c r="A110" s="2" t="str">
        <f>IF(AL110&lt;&gt;"NF",AK110&amp;AL110+COUNTIF($C$83:$C109,C110),AK110&amp;AL110&amp;COUNTIF($C$83:$C109,C110))</f>
        <v>m28</v>
      </c>
      <c r="B110" s="2" t="str">
        <f t="array" aca="1" ref="B110" ca="1">INDEX(Spielerliste,MATCH(SMALL(COUNTIF(Spielerliste,"&lt;"&amp;Spielerliste),ROWS(AJ$83:AJ110)),COUNTIF(Spielerliste,"&lt;"&amp;Spielerliste),0))</f>
        <v>Michael Seitlinger</v>
      </c>
      <c r="C110" s="2" t="str">
        <f t="shared" si="126"/>
        <v>m28</v>
      </c>
      <c r="D110" s="2">
        <f t="array" ref="D110">SUM(($AM110:$IV110=$AM$2:$IV$2-1)*($AM110:$IV110&gt;0))</f>
        <v>1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14</v>
      </c>
      <c r="G110" s="2">
        <f t="array" ref="G110">SUM(($AM110:$IV110&gt;$AM$2:$IV$2+1)*($AM110:$IV110&gt;0))</f>
        <v>2</v>
      </c>
      <c r="H110" s="2">
        <f t="shared" ca="1" si="127"/>
        <v>401.00110000000001</v>
      </c>
      <c r="I110" s="78">
        <f t="shared" si="134"/>
        <v>4</v>
      </c>
      <c r="J110" s="78">
        <f t="shared" si="134"/>
        <v>6</v>
      </c>
      <c r="K110" s="78">
        <f t="shared" si="134"/>
        <v>9</v>
      </c>
      <c r="L110" s="78">
        <f t="shared" si="134"/>
        <v>3</v>
      </c>
      <c r="M110" s="78">
        <f t="shared" si="134"/>
        <v>7</v>
      </c>
      <c r="N110" s="78">
        <f t="shared" si="134"/>
        <v>5</v>
      </c>
      <c r="O110" s="78">
        <f t="shared" si="134"/>
        <v>6</v>
      </c>
      <c r="P110" s="78">
        <f t="shared" si="134"/>
        <v>7</v>
      </c>
      <c r="Q110" s="78">
        <f t="shared" si="134"/>
        <v>8</v>
      </c>
      <c r="R110" s="78">
        <f t="shared" si="134"/>
        <v>8</v>
      </c>
      <c r="S110" s="78">
        <f t="shared" si="135"/>
        <v>8</v>
      </c>
      <c r="T110" s="78">
        <f t="shared" si="135"/>
        <v>6</v>
      </c>
      <c r="U110" s="78">
        <f t="shared" si="135"/>
        <v>9</v>
      </c>
      <c r="V110" s="78">
        <f t="shared" si="135"/>
        <v>8</v>
      </c>
      <c r="W110" s="78">
        <f t="shared" si="135"/>
        <v>7</v>
      </c>
      <c r="X110" s="78">
        <f t="shared" si="135"/>
        <v>0</v>
      </c>
      <c r="Y110" s="78">
        <f t="shared" si="135"/>
        <v>0</v>
      </c>
      <c r="Z110" s="78">
        <f t="shared" si="135"/>
        <v>0</v>
      </c>
      <c r="AA110" s="78">
        <f t="shared" si="135"/>
        <v>0</v>
      </c>
      <c r="AB110" s="78">
        <f t="shared" si="135"/>
        <v>0</v>
      </c>
      <c r="AC110" s="78">
        <f t="shared" si="136"/>
        <v>0</v>
      </c>
      <c r="AD110" s="78">
        <f t="shared" si="136"/>
        <v>0</v>
      </c>
      <c r="AE110" s="78">
        <f t="shared" si="136"/>
        <v>0</v>
      </c>
      <c r="AF110" s="78">
        <f t="shared" si="136"/>
        <v>0</v>
      </c>
      <c r="AG110" s="78">
        <f t="shared" si="136"/>
        <v>0</v>
      </c>
      <c r="AH110" s="78">
        <f t="shared" si="136"/>
        <v>0</v>
      </c>
      <c r="AI110" s="78">
        <f t="shared" si="136"/>
        <v>0</v>
      </c>
      <c r="AJ110" s="2" t="s">
        <v>215</v>
      </c>
      <c r="AK110" s="2" t="s">
        <v>197</v>
      </c>
      <c r="AL110" s="2">
        <v>28</v>
      </c>
      <c r="AM110" s="91">
        <v>4</v>
      </c>
      <c r="AN110" s="91">
        <v>3</v>
      </c>
      <c r="AO110" s="91">
        <v>5</v>
      </c>
      <c r="AP110" s="91">
        <v>3</v>
      </c>
      <c r="AQ110" s="91">
        <v>4</v>
      </c>
      <c r="AR110" s="91">
        <v>2</v>
      </c>
      <c r="AS110" s="91">
        <v>3</v>
      </c>
      <c r="AT110" s="91">
        <v>4</v>
      </c>
      <c r="AU110" s="91">
        <v>4</v>
      </c>
      <c r="AV110" s="91">
        <v>4</v>
      </c>
      <c r="AW110" s="91">
        <v>4</v>
      </c>
      <c r="AX110" s="91">
        <v>3</v>
      </c>
      <c r="AY110" s="91">
        <v>4</v>
      </c>
      <c r="AZ110" s="91">
        <v>4</v>
      </c>
      <c r="BA110" s="91">
        <v>4</v>
      </c>
      <c r="BB110" s="91">
        <v>3</v>
      </c>
      <c r="BC110" s="91">
        <v>4</v>
      </c>
      <c r="BD110" s="91">
        <v>3</v>
      </c>
      <c r="BE110" s="91">
        <v>3</v>
      </c>
      <c r="BF110" s="91">
        <v>3</v>
      </c>
      <c r="BG110" s="91">
        <v>3</v>
      </c>
      <c r="BH110" s="91">
        <v>4</v>
      </c>
      <c r="BI110" s="91">
        <v>4</v>
      </c>
      <c r="BJ110" s="91">
        <v>4</v>
      </c>
      <c r="BK110" s="91">
        <v>3</v>
      </c>
      <c r="BL110" s="91">
        <v>5</v>
      </c>
      <c r="BM110" s="91">
        <v>4</v>
      </c>
      <c r="BN110" s="91">
        <v>3</v>
      </c>
    </row>
    <row r="111" spans="1:66" x14ac:dyDescent="0.25">
      <c r="A111" s="2" t="str">
        <f>IF(AL111&lt;&gt;"NF",AK111&amp;AL111+COUNTIF($C$83:$C110,C111),AK111&amp;AL111&amp;COUNTIF($C$83:$C110,C111))</f>
        <v>w1</v>
      </c>
      <c r="B111" s="2" t="str">
        <f t="array" aca="1" ref="B111" ca="1">INDEX(Spielerliste,MATCH(SMALL(COUNTIF(Spielerliste,"&lt;"&amp;Spielerliste),ROWS(AJ$83:AJ111)),COUNTIF(Spielerliste,"&lt;"&amp;Spielerliste),0))</f>
        <v>Michaela Trimmel</v>
      </c>
      <c r="C111" s="2" t="str">
        <f t="shared" si="126"/>
        <v>w1</v>
      </c>
      <c r="D111" s="2">
        <f t="array" ref="D111">SUM(($AM111:$IV111=$AM$2:$IV$2-1)*($AM111:$IV111&gt;0))</f>
        <v>0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13</v>
      </c>
      <c r="G111" s="2">
        <f t="array" ref="G111">SUM(($AM111:$IV111&gt;$AM$2:$IV$2+1)*($AM111:$IV111&gt;0))</f>
        <v>2</v>
      </c>
      <c r="H111" s="2">
        <f t="shared" ca="1" si="127"/>
        <v>401.00110999999998</v>
      </c>
      <c r="I111" s="78">
        <f t="shared" si="134"/>
        <v>4</v>
      </c>
      <c r="J111" s="78">
        <f t="shared" si="134"/>
        <v>6</v>
      </c>
      <c r="K111" s="78">
        <f t="shared" si="134"/>
        <v>9</v>
      </c>
      <c r="L111" s="78">
        <f t="shared" si="134"/>
        <v>4</v>
      </c>
      <c r="M111" s="78">
        <f t="shared" si="134"/>
        <v>7</v>
      </c>
      <c r="N111" s="78">
        <f t="shared" si="134"/>
        <v>7</v>
      </c>
      <c r="O111" s="78">
        <f t="shared" si="134"/>
        <v>6</v>
      </c>
      <c r="P111" s="78">
        <f t="shared" si="134"/>
        <v>7</v>
      </c>
      <c r="Q111" s="78">
        <f t="shared" si="134"/>
        <v>7</v>
      </c>
      <c r="R111" s="78">
        <f t="shared" si="134"/>
        <v>8</v>
      </c>
      <c r="S111" s="78">
        <f t="shared" si="135"/>
        <v>6</v>
      </c>
      <c r="T111" s="78">
        <f t="shared" si="135"/>
        <v>8</v>
      </c>
      <c r="U111" s="78">
        <f t="shared" si="135"/>
        <v>7</v>
      </c>
      <c r="V111" s="78">
        <f t="shared" si="135"/>
        <v>8</v>
      </c>
      <c r="W111" s="78">
        <f t="shared" si="135"/>
        <v>7</v>
      </c>
      <c r="X111" s="78">
        <f t="shared" si="135"/>
        <v>0</v>
      </c>
      <c r="Y111" s="78">
        <f t="shared" si="135"/>
        <v>0</v>
      </c>
      <c r="Z111" s="78">
        <f t="shared" si="135"/>
        <v>0</v>
      </c>
      <c r="AA111" s="78">
        <f t="shared" si="135"/>
        <v>0</v>
      </c>
      <c r="AB111" s="78">
        <f t="shared" si="135"/>
        <v>0</v>
      </c>
      <c r="AC111" s="78">
        <f t="shared" si="136"/>
        <v>0</v>
      </c>
      <c r="AD111" s="78">
        <f t="shared" si="136"/>
        <v>0</v>
      </c>
      <c r="AE111" s="78">
        <f t="shared" si="136"/>
        <v>0</v>
      </c>
      <c r="AF111" s="78">
        <f t="shared" si="136"/>
        <v>0</v>
      </c>
      <c r="AG111" s="78">
        <f t="shared" si="136"/>
        <v>0</v>
      </c>
      <c r="AH111" s="78">
        <f t="shared" si="136"/>
        <v>0</v>
      </c>
      <c r="AI111" s="78">
        <f t="shared" si="136"/>
        <v>0</v>
      </c>
      <c r="AJ111" s="2" t="s">
        <v>186</v>
      </c>
      <c r="AK111" s="2" t="s">
        <v>216</v>
      </c>
      <c r="AL111" s="2">
        <v>1</v>
      </c>
      <c r="AM111" s="91">
        <v>4</v>
      </c>
      <c r="AN111" s="91">
        <v>3</v>
      </c>
      <c r="AO111" s="91">
        <v>5</v>
      </c>
      <c r="AP111" s="91">
        <v>4</v>
      </c>
      <c r="AQ111" s="91">
        <v>3</v>
      </c>
      <c r="AR111" s="91">
        <v>3</v>
      </c>
      <c r="AS111" s="91">
        <v>3</v>
      </c>
      <c r="AT111" s="91">
        <v>4</v>
      </c>
      <c r="AU111" s="91">
        <v>4</v>
      </c>
      <c r="AV111" s="91">
        <v>4</v>
      </c>
      <c r="AW111" s="91">
        <v>3</v>
      </c>
      <c r="AX111" s="91">
        <v>5</v>
      </c>
      <c r="AY111" s="91">
        <v>4</v>
      </c>
      <c r="AZ111" s="91">
        <v>4</v>
      </c>
      <c r="BA111" s="91">
        <v>3</v>
      </c>
      <c r="BB111" s="91">
        <v>3</v>
      </c>
      <c r="BC111" s="91">
        <v>4</v>
      </c>
      <c r="BD111" s="91">
        <v>4</v>
      </c>
      <c r="BE111" s="91">
        <v>4</v>
      </c>
      <c r="BF111" s="91">
        <v>3</v>
      </c>
      <c r="BG111" s="91">
        <v>3</v>
      </c>
      <c r="BH111" s="91">
        <v>3</v>
      </c>
      <c r="BI111" s="91">
        <v>4</v>
      </c>
      <c r="BJ111" s="91">
        <v>3</v>
      </c>
      <c r="BK111" s="91">
        <v>3</v>
      </c>
      <c r="BL111" s="91">
        <v>3</v>
      </c>
      <c r="BM111" s="91">
        <v>4</v>
      </c>
      <c r="BN111" s="91">
        <v>4</v>
      </c>
    </row>
    <row r="112" spans="1:66" x14ac:dyDescent="0.25">
      <c r="A112" s="2" t="str">
        <f>IF(AL112&lt;&gt;"NF",AK112&amp;AL112+COUNTIF($C$83:$C111,C112),AK112&amp;AL112&amp;COUNTIF($C$83:$C111,C112))</f>
        <v>m29</v>
      </c>
      <c r="B112" s="2" t="str">
        <f t="array" aca="1" ref="B112" ca="1">INDEX(Spielerliste,MATCH(SMALL(COUNTIF(Spielerliste,"&lt;"&amp;Spielerliste),ROWS(AJ$83:AJ112)),COUNTIF(Spielerliste,"&lt;"&amp;Spielerliste),0))</f>
        <v>Otfried Derschmidt</v>
      </c>
      <c r="C112" s="2" t="str">
        <f t="shared" si="126"/>
        <v>m29</v>
      </c>
      <c r="D112" s="2">
        <f t="array" ref="D112">SUM(($AM112:$IV112=$AM$2:$IV$2-1)*($AM112:$IV112&gt;0))</f>
        <v>0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15</v>
      </c>
      <c r="G112" s="2">
        <f t="array" ref="G112">SUM(($AM112:$IV112&gt;$AM$2:$IV$2+1)*($AM112:$IV112&gt;0))</f>
        <v>2</v>
      </c>
      <c r="H112" s="2">
        <f t="shared" ca="1" si="127"/>
        <v>403.00112000000001</v>
      </c>
      <c r="I112" s="78">
        <f t="shared" si="134"/>
        <v>4</v>
      </c>
      <c r="J112" s="78">
        <f t="shared" si="134"/>
        <v>7</v>
      </c>
      <c r="K112" s="78">
        <f t="shared" si="134"/>
        <v>6</v>
      </c>
      <c r="L112" s="78">
        <f t="shared" si="134"/>
        <v>4</v>
      </c>
      <c r="M112" s="78">
        <f t="shared" si="134"/>
        <v>7</v>
      </c>
      <c r="N112" s="78">
        <f t="shared" si="134"/>
        <v>6</v>
      </c>
      <c r="O112" s="78">
        <f t="shared" si="134"/>
        <v>8</v>
      </c>
      <c r="P112" s="78">
        <f t="shared" si="134"/>
        <v>7</v>
      </c>
      <c r="Q112" s="78">
        <f t="shared" si="134"/>
        <v>8</v>
      </c>
      <c r="R112" s="78">
        <f t="shared" si="134"/>
        <v>9</v>
      </c>
      <c r="S112" s="78">
        <f t="shared" si="135"/>
        <v>7</v>
      </c>
      <c r="T112" s="78">
        <f t="shared" si="135"/>
        <v>8</v>
      </c>
      <c r="U112" s="78">
        <f t="shared" si="135"/>
        <v>6</v>
      </c>
      <c r="V112" s="78">
        <f t="shared" si="135"/>
        <v>9</v>
      </c>
      <c r="W112" s="78">
        <f t="shared" si="135"/>
        <v>7</v>
      </c>
      <c r="X112" s="78">
        <f t="shared" si="135"/>
        <v>0</v>
      </c>
      <c r="Y112" s="78">
        <f t="shared" si="135"/>
        <v>0</v>
      </c>
      <c r="Z112" s="78">
        <f t="shared" si="135"/>
        <v>0</v>
      </c>
      <c r="AA112" s="78">
        <f t="shared" si="135"/>
        <v>0</v>
      </c>
      <c r="AB112" s="78">
        <f t="shared" si="135"/>
        <v>0</v>
      </c>
      <c r="AC112" s="78">
        <f t="shared" si="136"/>
        <v>0</v>
      </c>
      <c r="AD112" s="78">
        <f t="shared" si="136"/>
        <v>0</v>
      </c>
      <c r="AE112" s="78">
        <f t="shared" si="136"/>
        <v>0</v>
      </c>
      <c r="AF112" s="78">
        <f t="shared" si="136"/>
        <v>0</v>
      </c>
      <c r="AG112" s="78">
        <f t="shared" si="136"/>
        <v>0</v>
      </c>
      <c r="AH112" s="78">
        <f t="shared" si="136"/>
        <v>0</v>
      </c>
      <c r="AI112" s="78">
        <f t="shared" si="136"/>
        <v>0</v>
      </c>
      <c r="AJ112" s="2" t="s">
        <v>217</v>
      </c>
      <c r="AK112" s="2" t="s">
        <v>197</v>
      </c>
      <c r="AL112" s="2">
        <v>29</v>
      </c>
      <c r="AM112" s="91">
        <v>4</v>
      </c>
      <c r="AN112" s="91">
        <v>3</v>
      </c>
      <c r="AO112" s="91">
        <v>3</v>
      </c>
      <c r="AP112" s="91">
        <v>4</v>
      </c>
      <c r="AQ112" s="91">
        <v>3</v>
      </c>
      <c r="AR112" s="91">
        <v>3</v>
      </c>
      <c r="AS112" s="91">
        <v>4</v>
      </c>
      <c r="AT112" s="91">
        <v>3</v>
      </c>
      <c r="AU112" s="91">
        <v>4</v>
      </c>
      <c r="AV112" s="91">
        <v>5</v>
      </c>
      <c r="AW112" s="91">
        <v>4</v>
      </c>
      <c r="AX112" s="91">
        <v>4</v>
      </c>
      <c r="AY112" s="91">
        <v>3</v>
      </c>
      <c r="AZ112" s="91">
        <v>4</v>
      </c>
      <c r="BA112" s="91">
        <v>3</v>
      </c>
      <c r="BB112" s="91">
        <v>4</v>
      </c>
      <c r="BC112" s="91">
        <v>3</v>
      </c>
      <c r="BD112" s="91">
        <v>4</v>
      </c>
      <c r="BE112" s="91">
        <v>3</v>
      </c>
      <c r="BF112" s="91">
        <v>4</v>
      </c>
      <c r="BG112" s="91">
        <v>4</v>
      </c>
      <c r="BH112" s="91">
        <v>4</v>
      </c>
      <c r="BI112" s="91">
        <v>4</v>
      </c>
      <c r="BJ112" s="91">
        <v>3</v>
      </c>
      <c r="BK112" s="91">
        <v>4</v>
      </c>
      <c r="BL112" s="91">
        <v>3</v>
      </c>
      <c r="BM112" s="91">
        <v>5</v>
      </c>
      <c r="BN112" s="91">
        <v>4</v>
      </c>
    </row>
    <row r="113" spans="1:66" x14ac:dyDescent="0.25">
      <c r="A113" s="2" t="str">
        <f>IF(AL113&lt;&gt;"NF",AK113&amp;AL113+COUNTIF($C$83:$C112,C113),AK113&amp;AL113&amp;COUNTIF($C$83:$C112,C113))</f>
        <v>m30</v>
      </c>
      <c r="B113" s="2" t="str">
        <f t="array" aca="1" ref="B113" ca="1">INDEX(Spielerliste,MATCH(SMALL(COUNTIF(Spielerliste,"&lt;"&amp;Spielerliste),ROWS(AJ$83:AJ113)),COUNTIF(Spielerliste,"&lt;"&amp;Spielerliste),0))</f>
        <v>Ousama El Nabriss</v>
      </c>
      <c r="C113" s="2" t="str">
        <f t="shared" si="126"/>
        <v>m29</v>
      </c>
      <c r="D113" s="2">
        <f t="array" ref="D113">SUM(($AM113:$IV113=$AM$2:$IV$2-1)*($AM113:$IV113&gt;0))</f>
        <v>0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17</v>
      </c>
      <c r="G113" s="2">
        <f t="array" ref="G113">SUM(($AM113:$IV113&gt;$AM$2:$IV$2+1)*($AM113:$IV113&gt;0))</f>
        <v>1</v>
      </c>
      <c r="H113" s="2">
        <f t="shared" ca="1" si="127"/>
        <v>403.00112999999999</v>
      </c>
      <c r="I113" s="78">
        <f t="shared" ref="I113:R122" si="137">SUMIF($AM$82:$IV$82,I$82,$AM113:$IV113)</f>
        <v>3</v>
      </c>
      <c r="J113" s="78">
        <f t="shared" si="137"/>
        <v>6</v>
      </c>
      <c r="K113" s="78">
        <f t="shared" si="137"/>
        <v>8</v>
      </c>
      <c r="L113" s="78">
        <f t="shared" si="137"/>
        <v>4</v>
      </c>
      <c r="M113" s="78">
        <f t="shared" si="137"/>
        <v>7</v>
      </c>
      <c r="N113" s="78">
        <f t="shared" si="137"/>
        <v>7</v>
      </c>
      <c r="O113" s="78">
        <f t="shared" si="137"/>
        <v>6</v>
      </c>
      <c r="P113" s="78">
        <f t="shared" si="137"/>
        <v>8</v>
      </c>
      <c r="Q113" s="78">
        <f t="shared" si="137"/>
        <v>8</v>
      </c>
      <c r="R113" s="78">
        <f t="shared" si="137"/>
        <v>8</v>
      </c>
      <c r="S113" s="78">
        <f t="shared" ref="S113:AB122" si="138">SUMIF($AM$82:$IV$82,S$82,$AM113:$IV113)</f>
        <v>7</v>
      </c>
      <c r="T113" s="78">
        <f t="shared" si="138"/>
        <v>6</v>
      </c>
      <c r="U113" s="78">
        <f t="shared" si="138"/>
        <v>8</v>
      </c>
      <c r="V113" s="78">
        <f t="shared" si="138"/>
        <v>9</v>
      </c>
      <c r="W113" s="78">
        <f t="shared" si="138"/>
        <v>8</v>
      </c>
      <c r="X113" s="78">
        <f t="shared" si="138"/>
        <v>0</v>
      </c>
      <c r="Y113" s="78">
        <f t="shared" si="138"/>
        <v>0</v>
      </c>
      <c r="Z113" s="78">
        <f t="shared" si="138"/>
        <v>0</v>
      </c>
      <c r="AA113" s="78">
        <f t="shared" si="138"/>
        <v>0</v>
      </c>
      <c r="AB113" s="78">
        <f t="shared" si="138"/>
        <v>0</v>
      </c>
      <c r="AC113" s="78">
        <f t="shared" ref="AC113:AI122" si="139">SUMIF($AM$82:$IV$82,AC$82,$AM113:$IV113)</f>
        <v>0</v>
      </c>
      <c r="AD113" s="78">
        <f t="shared" si="139"/>
        <v>0</v>
      </c>
      <c r="AE113" s="78">
        <f t="shared" si="139"/>
        <v>0</v>
      </c>
      <c r="AF113" s="78">
        <f t="shared" si="139"/>
        <v>0</v>
      </c>
      <c r="AG113" s="78">
        <f t="shared" si="139"/>
        <v>0</v>
      </c>
      <c r="AH113" s="78">
        <f t="shared" si="139"/>
        <v>0</v>
      </c>
      <c r="AI113" s="78">
        <f t="shared" si="139"/>
        <v>0</v>
      </c>
      <c r="AJ113" s="2" t="s">
        <v>218</v>
      </c>
      <c r="AK113" s="2" t="s">
        <v>197</v>
      </c>
      <c r="AL113" s="2">
        <v>29</v>
      </c>
      <c r="AM113" s="91">
        <v>3</v>
      </c>
      <c r="AN113" s="91">
        <v>3</v>
      </c>
      <c r="AO113" s="91">
        <v>4</v>
      </c>
      <c r="AP113" s="91">
        <v>4</v>
      </c>
      <c r="AQ113" s="91">
        <v>4</v>
      </c>
      <c r="AR113" s="91">
        <v>4</v>
      </c>
      <c r="AS113" s="91">
        <v>3</v>
      </c>
      <c r="AT113" s="91">
        <v>4</v>
      </c>
      <c r="AU113" s="91">
        <v>4</v>
      </c>
      <c r="AV113" s="91">
        <v>4</v>
      </c>
      <c r="AW113" s="91">
        <v>3</v>
      </c>
      <c r="AX113" s="91">
        <v>3</v>
      </c>
      <c r="AY113" s="91">
        <v>4</v>
      </c>
      <c r="AZ113" s="91">
        <v>4</v>
      </c>
      <c r="BA113" s="91">
        <v>4</v>
      </c>
      <c r="BB113" s="91">
        <v>3</v>
      </c>
      <c r="BC113" s="91">
        <v>4</v>
      </c>
      <c r="BD113" s="91">
        <v>3</v>
      </c>
      <c r="BE113" s="91">
        <v>3</v>
      </c>
      <c r="BF113" s="91">
        <v>3</v>
      </c>
      <c r="BG113" s="91">
        <v>4</v>
      </c>
      <c r="BH113" s="91">
        <v>4</v>
      </c>
      <c r="BI113" s="91">
        <v>4</v>
      </c>
      <c r="BJ113" s="91">
        <v>4</v>
      </c>
      <c r="BK113" s="91">
        <v>3</v>
      </c>
      <c r="BL113" s="91">
        <v>4</v>
      </c>
      <c r="BM113" s="91">
        <v>5</v>
      </c>
      <c r="BN113" s="91">
        <v>4</v>
      </c>
    </row>
    <row r="114" spans="1:66" x14ac:dyDescent="0.25">
      <c r="A114" s="2" t="str">
        <f>IF(AL114&lt;&gt;"NF",AK114&amp;AL114+COUNTIF($C$83:$C113,C114),AK114&amp;AL114&amp;COUNTIF($C$83:$C113,C114))</f>
        <v>w2</v>
      </c>
      <c r="B114" s="2" t="str">
        <f t="array" aca="1" ref="B114" ca="1">INDEX(Spielerliste,MATCH(SMALL(COUNTIF(Spielerliste,"&lt;"&amp;Spielerliste),ROWS(AJ$83:AJ114)),COUNTIF(Spielerliste,"&lt;"&amp;Spielerliste),0))</f>
        <v>Peter Janda</v>
      </c>
      <c r="C114" s="2" t="str">
        <f t="shared" si="126"/>
        <v>w2</v>
      </c>
      <c r="D114" s="2">
        <f t="array" ref="D114">SUM(($AM114:$IV114=$AM$2:$IV$2-1)*($AM114:$IV114&gt;0))</f>
        <v>0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13</v>
      </c>
      <c r="G114" s="2">
        <f t="array" ref="G114">SUM(($AM114:$IV114&gt;$AM$2:$IV$2+1)*($AM114:$IV114&gt;0))</f>
        <v>3</v>
      </c>
      <c r="H114" s="2">
        <f t="shared" ca="1" si="127"/>
        <v>405.00114000000002</v>
      </c>
      <c r="I114" s="78">
        <f t="shared" si="137"/>
        <v>7</v>
      </c>
      <c r="J114" s="78">
        <f t="shared" si="137"/>
        <v>7</v>
      </c>
      <c r="K114" s="78">
        <f t="shared" si="137"/>
        <v>8</v>
      </c>
      <c r="L114" s="78">
        <f t="shared" si="137"/>
        <v>3</v>
      </c>
      <c r="M114" s="78">
        <f t="shared" si="137"/>
        <v>7</v>
      </c>
      <c r="N114" s="78">
        <f t="shared" si="137"/>
        <v>6</v>
      </c>
      <c r="O114" s="78">
        <f t="shared" si="137"/>
        <v>7</v>
      </c>
      <c r="P114" s="78">
        <f t="shared" si="137"/>
        <v>7</v>
      </c>
      <c r="Q114" s="78">
        <f t="shared" si="137"/>
        <v>7</v>
      </c>
      <c r="R114" s="78">
        <f t="shared" si="137"/>
        <v>8</v>
      </c>
      <c r="S114" s="78">
        <f t="shared" si="138"/>
        <v>7</v>
      </c>
      <c r="T114" s="78">
        <f t="shared" si="138"/>
        <v>8</v>
      </c>
      <c r="U114" s="78">
        <f t="shared" si="138"/>
        <v>6</v>
      </c>
      <c r="V114" s="78">
        <f t="shared" si="138"/>
        <v>8</v>
      </c>
      <c r="W114" s="78">
        <f t="shared" si="138"/>
        <v>9</v>
      </c>
      <c r="X114" s="78">
        <f t="shared" si="138"/>
        <v>0</v>
      </c>
      <c r="Y114" s="78">
        <f t="shared" si="138"/>
        <v>0</v>
      </c>
      <c r="Z114" s="78">
        <f t="shared" si="138"/>
        <v>0</v>
      </c>
      <c r="AA114" s="78">
        <f t="shared" si="138"/>
        <v>0</v>
      </c>
      <c r="AB114" s="78">
        <f t="shared" si="138"/>
        <v>0</v>
      </c>
      <c r="AC114" s="78">
        <f t="shared" si="139"/>
        <v>0</v>
      </c>
      <c r="AD114" s="78">
        <f t="shared" si="139"/>
        <v>0</v>
      </c>
      <c r="AE114" s="78">
        <f t="shared" si="139"/>
        <v>0</v>
      </c>
      <c r="AF114" s="78">
        <f t="shared" si="139"/>
        <v>0</v>
      </c>
      <c r="AG114" s="78">
        <f t="shared" si="139"/>
        <v>0</v>
      </c>
      <c r="AH114" s="78">
        <f t="shared" si="139"/>
        <v>0</v>
      </c>
      <c r="AI114" s="78">
        <f t="shared" si="139"/>
        <v>0</v>
      </c>
      <c r="AJ114" s="2" t="s">
        <v>185</v>
      </c>
      <c r="AK114" s="2" t="s">
        <v>216</v>
      </c>
      <c r="AL114" s="2">
        <v>2</v>
      </c>
      <c r="AM114" s="91">
        <v>7</v>
      </c>
      <c r="AN114" s="91">
        <v>4</v>
      </c>
      <c r="AO114" s="91">
        <v>4</v>
      </c>
      <c r="AP114" s="91">
        <v>3</v>
      </c>
      <c r="AQ114" s="91">
        <v>3</v>
      </c>
      <c r="AR114" s="91">
        <v>3</v>
      </c>
      <c r="AS114" s="91">
        <v>4</v>
      </c>
      <c r="AT114" s="91">
        <v>4</v>
      </c>
      <c r="AU114" s="91">
        <v>3</v>
      </c>
      <c r="AV114" s="91">
        <v>3</v>
      </c>
      <c r="AW114" s="91">
        <v>4</v>
      </c>
      <c r="AX114" s="91">
        <v>4</v>
      </c>
      <c r="AY114" s="91">
        <v>3</v>
      </c>
      <c r="AZ114" s="91">
        <v>4</v>
      </c>
      <c r="BA114" s="91">
        <v>4</v>
      </c>
      <c r="BB114" s="91">
        <v>3</v>
      </c>
      <c r="BC114" s="91">
        <v>4</v>
      </c>
      <c r="BD114" s="91">
        <v>4</v>
      </c>
      <c r="BE114" s="91">
        <v>3</v>
      </c>
      <c r="BF114" s="91">
        <v>3</v>
      </c>
      <c r="BG114" s="91">
        <v>3</v>
      </c>
      <c r="BH114" s="91">
        <v>4</v>
      </c>
      <c r="BI114" s="91">
        <v>5</v>
      </c>
      <c r="BJ114" s="91">
        <v>3</v>
      </c>
      <c r="BK114" s="91">
        <v>4</v>
      </c>
      <c r="BL114" s="91">
        <v>3</v>
      </c>
      <c r="BM114" s="91">
        <v>4</v>
      </c>
      <c r="BN114" s="91">
        <v>5</v>
      </c>
    </row>
    <row r="115" spans="1:66" x14ac:dyDescent="0.25">
      <c r="A115" s="2" t="str">
        <f>IF(AL115&lt;&gt;"NF",AK115&amp;AL115+COUNTIF($C$83:$C114,C115),AK115&amp;AL115&amp;COUNTIF($C$83:$C114,C115))</f>
        <v>m31</v>
      </c>
      <c r="B115" s="2" t="str">
        <f t="array" aca="1" ref="B115" ca="1">INDEX(Spielerliste,MATCH(SMALL(COUNTIF(Spielerliste,"&lt;"&amp;Spielerliste),ROWS(AJ$83:AJ115)),COUNTIF(Spielerliste,"&lt;"&amp;Spielerliste),0))</f>
        <v>Peter Prinz</v>
      </c>
      <c r="C115" s="2" t="str">
        <f t="shared" ref="C115:C146" si="140">AK115&amp;AL115</f>
        <v>m31</v>
      </c>
      <c r="D115" s="2">
        <f t="array" ref="D115">SUM(($AM115:$IV115=$AM$2:$IV$2-1)*($AM115:$IV115&gt;0))</f>
        <v>0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15</v>
      </c>
      <c r="G115" s="2">
        <f t="array" ref="G115">SUM(($AM115:$IV115&gt;$AM$2:$IV$2+1)*($AM115:$IV115&gt;0))</f>
        <v>3</v>
      </c>
      <c r="H115" s="2">
        <f t="shared" ref="H115:H146" ca="1" si="141">IF(AJ115="",10000,SUM(I115:AI115)+IF(SUMIF($81:$82,"Round 1",115:115)&gt;0,0,100)+IF(SUMIF($81:$82,"Round 2",115:115)&gt;0,0,100)+IF(SUMIF($81:$82,"Round 3",115:115)&gt;0,0,100)+IF(SUMIF($81:$82,"Final",115:115)&gt;0,0,100)+IF(SUMIF($81:$82,"PlayOff",115:115)&gt;0,0,100)+ROW()/100000)</f>
        <v>405.00115</v>
      </c>
      <c r="I115" s="78">
        <f t="shared" si="137"/>
        <v>4</v>
      </c>
      <c r="J115" s="78">
        <f t="shared" si="137"/>
        <v>8</v>
      </c>
      <c r="K115" s="78">
        <f t="shared" si="137"/>
        <v>7</v>
      </c>
      <c r="L115" s="78">
        <f t="shared" si="137"/>
        <v>4</v>
      </c>
      <c r="M115" s="78">
        <f t="shared" si="137"/>
        <v>7</v>
      </c>
      <c r="N115" s="78">
        <f t="shared" si="137"/>
        <v>6</v>
      </c>
      <c r="O115" s="78">
        <f t="shared" si="137"/>
        <v>7</v>
      </c>
      <c r="P115" s="78">
        <f t="shared" si="137"/>
        <v>7</v>
      </c>
      <c r="Q115" s="78">
        <f t="shared" si="137"/>
        <v>7</v>
      </c>
      <c r="R115" s="78">
        <f t="shared" si="137"/>
        <v>8</v>
      </c>
      <c r="S115" s="78">
        <f t="shared" si="138"/>
        <v>8</v>
      </c>
      <c r="T115" s="78">
        <f t="shared" si="138"/>
        <v>6</v>
      </c>
      <c r="U115" s="78">
        <f t="shared" si="138"/>
        <v>8</v>
      </c>
      <c r="V115" s="78">
        <f t="shared" si="138"/>
        <v>9</v>
      </c>
      <c r="W115" s="78">
        <f t="shared" si="138"/>
        <v>9</v>
      </c>
      <c r="X115" s="78">
        <f t="shared" si="138"/>
        <v>0</v>
      </c>
      <c r="Y115" s="78">
        <f t="shared" si="138"/>
        <v>0</v>
      </c>
      <c r="Z115" s="78">
        <f t="shared" si="138"/>
        <v>0</v>
      </c>
      <c r="AA115" s="78">
        <f t="shared" si="138"/>
        <v>0</v>
      </c>
      <c r="AB115" s="78">
        <f t="shared" si="138"/>
        <v>0</v>
      </c>
      <c r="AC115" s="78">
        <f t="shared" si="139"/>
        <v>0</v>
      </c>
      <c r="AD115" s="78">
        <f t="shared" si="139"/>
        <v>0</v>
      </c>
      <c r="AE115" s="78">
        <f t="shared" si="139"/>
        <v>0</v>
      </c>
      <c r="AF115" s="78">
        <f t="shared" si="139"/>
        <v>0</v>
      </c>
      <c r="AG115" s="78">
        <f t="shared" si="139"/>
        <v>0</v>
      </c>
      <c r="AH115" s="78">
        <f t="shared" si="139"/>
        <v>0</v>
      </c>
      <c r="AI115" s="78">
        <f t="shared" si="139"/>
        <v>0</v>
      </c>
      <c r="AJ115" s="2" t="s">
        <v>219</v>
      </c>
      <c r="AK115" s="2" t="s">
        <v>197</v>
      </c>
      <c r="AL115" s="2">
        <v>31</v>
      </c>
      <c r="AM115" s="91">
        <v>4</v>
      </c>
      <c r="AN115" s="91">
        <v>5</v>
      </c>
      <c r="AO115" s="91">
        <v>3</v>
      </c>
      <c r="AP115" s="91">
        <v>4</v>
      </c>
      <c r="AQ115" s="91">
        <v>3</v>
      </c>
      <c r="AR115" s="91">
        <v>3</v>
      </c>
      <c r="AS115" s="91">
        <v>4</v>
      </c>
      <c r="AT115" s="91">
        <v>3</v>
      </c>
      <c r="AU115" s="91">
        <v>4</v>
      </c>
      <c r="AV115" s="91">
        <v>4</v>
      </c>
      <c r="AW115" s="91">
        <v>4</v>
      </c>
      <c r="AX115" s="91">
        <v>3</v>
      </c>
      <c r="AY115" s="91">
        <v>4</v>
      </c>
      <c r="AZ115" s="91">
        <v>4</v>
      </c>
      <c r="BA115" s="91">
        <v>5</v>
      </c>
      <c r="BB115" s="91">
        <v>3</v>
      </c>
      <c r="BC115" s="91">
        <v>4</v>
      </c>
      <c r="BD115" s="91">
        <v>4</v>
      </c>
      <c r="BE115" s="91">
        <v>3</v>
      </c>
      <c r="BF115" s="91">
        <v>3</v>
      </c>
      <c r="BG115" s="91">
        <v>4</v>
      </c>
      <c r="BH115" s="91">
        <v>3</v>
      </c>
      <c r="BI115" s="91">
        <v>4</v>
      </c>
      <c r="BJ115" s="91">
        <v>4</v>
      </c>
      <c r="BK115" s="91">
        <v>3</v>
      </c>
      <c r="BL115" s="91">
        <v>4</v>
      </c>
      <c r="BM115" s="91">
        <v>5</v>
      </c>
      <c r="BN115" s="91">
        <v>4</v>
      </c>
    </row>
    <row r="116" spans="1:66" x14ac:dyDescent="0.25">
      <c r="A116" s="2" t="str">
        <f>IF(AL116&lt;&gt;"NF",AK116&amp;AL116+COUNTIF($C$83:$C115,C116),AK116&amp;AL116&amp;COUNTIF($C$83:$C115,C116))</f>
        <v>w3</v>
      </c>
      <c r="B116" s="2" t="str">
        <f t="array" aca="1" ref="B116" ca="1">INDEX(Spielerliste,MATCH(SMALL(COUNTIF(Spielerliste,"&lt;"&amp;Spielerliste),ROWS(AJ$83:AJ116)),COUNTIF(Spielerliste,"&lt;"&amp;Spielerliste),0))</f>
        <v>Phillip Gould</v>
      </c>
      <c r="C116" s="2" t="str">
        <f t="shared" si="140"/>
        <v>w2</v>
      </c>
      <c r="D116" s="2">
        <f t="array" ref="D116">SUM(($AM116:$IV116=$AM$2:$IV$2-1)*($AM116:$IV116&gt;0))</f>
        <v>0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13</v>
      </c>
      <c r="G116" s="2">
        <f t="array" ref="G116">SUM(($AM116:$IV116&gt;$AM$2:$IV$2+1)*($AM116:$IV116&gt;0))</f>
        <v>4</v>
      </c>
      <c r="H116" s="2">
        <f t="shared" ca="1" si="141"/>
        <v>405.00116000000003</v>
      </c>
      <c r="I116" s="78">
        <f t="shared" si="137"/>
        <v>4</v>
      </c>
      <c r="J116" s="78">
        <f t="shared" si="137"/>
        <v>6</v>
      </c>
      <c r="K116" s="78">
        <f t="shared" si="137"/>
        <v>8</v>
      </c>
      <c r="L116" s="78">
        <f t="shared" si="137"/>
        <v>4</v>
      </c>
      <c r="M116" s="78">
        <f t="shared" si="137"/>
        <v>9</v>
      </c>
      <c r="N116" s="78">
        <f t="shared" si="137"/>
        <v>6</v>
      </c>
      <c r="O116" s="78">
        <f t="shared" si="137"/>
        <v>6</v>
      </c>
      <c r="P116" s="78">
        <f t="shared" si="137"/>
        <v>8</v>
      </c>
      <c r="Q116" s="78">
        <f t="shared" si="137"/>
        <v>7</v>
      </c>
      <c r="R116" s="78">
        <f t="shared" si="137"/>
        <v>10</v>
      </c>
      <c r="S116" s="78">
        <f t="shared" si="138"/>
        <v>8</v>
      </c>
      <c r="T116" s="78">
        <f t="shared" si="138"/>
        <v>6</v>
      </c>
      <c r="U116" s="78">
        <f t="shared" si="138"/>
        <v>7</v>
      </c>
      <c r="V116" s="78">
        <f t="shared" si="138"/>
        <v>8</v>
      </c>
      <c r="W116" s="78">
        <f t="shared" si="138"/>
        <v>8</v>
      </c>
      <c r="X116" s="78">
        <f t="shared" si="138"/>
        <v>0</v>
      </c>
      <c r="Y116" s="78">
        <f t="shared" si="138"/>
        <v>0</v>
      </c>
      <c r="Z116" s="78">
        <f t="shared" si="138"/>
        <v>0</v>
      </c>
      <c r="AA116" s="78">
        <f t="shared" si="138"/>
        <v>0</v>
      </c>
      <c r="AB116" s="78">
        <f t="shared" si="138"/>
        <v>0</v>
      </c>
      <c r="AC116" s="78">
        <f t="shared" si="139"/>
        <v>0</v>
      </c>
      <c r="AD116" s="78">
        <f t="shared" si="139"/>
        <v>0</v>
      </c>
      <c r="AE116" s="78">
        <f t="shared" si="139"/>
        <v>0</v>
      </c>
      <c r="AF116" s="78">
        <f t="shared" si="139"/>
        <v>0</v>
      </c>
      <c r="AG116" s="78">
        <f t="shared" si="139"/>
        <v>0</v>
      </c>
      <c r="AH116" s="78">
        <f t="shared" si="139"/>
        <v>0</v>
      </c>
      <c r="AI116" s="78">
        <f t="shared" si="139"/>
        <v>0</v>
      </c>
      <c r="AJ116" s="2" t="s">
        <v>220</v>
      </c>
      <c r="AK116" s="2" t="s">
        <v>216</v>
      </c>
      <c r="AL116" s="2">
        <v>2</v>
      </c>
      <c r="AM116" s="91">
        <v>4</v>
      </c>
      <c r="AN116" s="91">
        <v>3</v>
      </c>
      <c r="AO116" s="91">
        <v>5</v>
      </c>
      <c r="AP116" s="91">
        <v>4</v>
      </c>
      <c r="AQ116" s="91">
        <v>5</v>
      </c>
      <c r="AR116" s="91">
        <v>3</v>
      </c>
      <c r="AS116" s="91">
        <v>3</v>
      </c>
      <c r="AT116" s="91">
        <v>4</v>
      </c>
      <c r="AU116" s="91">
        <v>3</v>
      </c>
      <c r="AV116" s="91">
        <v>5</v>
      </c>
      <c r="AW116" s="91">
        <v>4</v>
      </c>
      <c r="AX116" s="91">
        <v>3</v>
      </c>
      <c r="AY116" s="91">
        <v>4</v>
      </c>
      <c r="AZ116" s="91">
        <v>4</v>
      </c>
      <c r="BA116" s="91">
        <v>4</v>
      </c>
      <c r="BB116" s="91">
        <v>3</v>
      </c>
      <c r="BC116" s="91">
        <v>3</v>
      </c>
      <c r="BD116" s="91">
        <v>4</v>
      </c>
      <c r="BE116" s="91">
        <v>3</v>
      </c>
      <c r="BF116" s="91">
        <v>3</v>
      </c>
      <c r="BG116" s="91">
        <v>4</v>
      </c>
      <c r="BH116" s="91">
        <v>4</v>
      </c>
      <c r="BI116" s="91">
        <v>5</v>
      </c>
      <c r="BJ116" s="91">
        <v>4</v>
      </c>
      <c r="BK116" s="91">
        <v>3</v>
      </c>
      <c r="BL116" s="91">
        <v>3</v>
      </c>
      <c r="BM116" s="91">
        <v>4</v>
      </c>
      <c r="BN116" s="91">
        <v>4</v>
      </c>
    </row>
    <row r="117" spans="1:66" x14ac:dyDescent="0.25">
      <c r="A117" s="2" t="str">
        <f>IF(AL117&lt;&gt;"NF",AK117&amp;AL117+COUNTIF($C$83:$C116,C117),AK117&amp;AL117&amp;COUNTIF($C$83:$C116,C117))</f>
        <v>m32</v>
      </c>
      <c r="B117" s="2" t="str">
        <f t="array" aca="1" ref="B117" ca="1">INDEX(Spielerliste,MATCH(SMALL(COUNTIF(Spielerliste,"&lt;"&amp;Spielerliste),ROWS(AJ$83:AJ117)),COUNTIF(Spielerliste,"&lt;"&amp;Spielerliste),0))</f>
        <v>Rainer Zeller</v>
      </c>
      <c r="C117" s="2" t="str">
        <f t="shared" si="140"/>
        <v>m32</v>
      </c>
      <c r="D117" s="2">
        <f t="array" ref="D117">SUM(($AM117:$IV117=$AM$2:$IV$2-1)*($AM117:$IV117&gt;0))</f>
        <v>0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14</v>
      </c>
      <c r="G117" s="2">
        <f t="array" ref="G117">SUM(($AM117:$IV117&gt;$AM$2:$IV$2+1)*($AM117:$IV117&gt;0))</f>
        <v>4</v>
      </c>
      <c r="H117" s="2">
        <f t="shared" ca="1" si="141"/>
        <v>406.00117</v>
      </c>
      <c r="I117" s="78">
        <f t="shared" si="137"/>
        <v>4</v>
      </c>
      <c r="J117" s="78">
        <f t="shared" si="137"/>
        <v>6</v>
      </c>
      <c r="K117" s="78">
        <f t="shared" si="137"/>
        <v>10</v>
      </c>
      <c r="L117" s="78">
        <f t="shared" si="137"/>
        <v>4</v>
      </c>
      <c r="M117" s="78">
        <f t="shared" si="137"/>
        <v>6</v>
      </c>
      <c r="N117" s="78">
        <f t="shared" si="137"/>
        <v>6</v>
      </c>
      <c r="O117" s="78">
        <f t="shared" si="137"/>
        <v>7</v>
      </c>
      <c r="P117" s="78">
        <f t="shared" si="137"/>
        <v>7</v>
      </c>
      <c r="Q117" s="78">
        <f t="shared" si="137"/>
        <v>7</v>
      </c>
      <c r="R117" s="78">
        <f t="shared" si="137"/>
        <v>8</v>
      </c>
      <c r="S117" s="78">
        <f t="shared" si="138"/>
        <v>9</v>
      </c>
      <c r="T117" s="78">
        <f t="shared" si="138"/>
        <v>8</v>
      </c>
      <c r="U117" s="78">
        <f t="shared" si="138"/>
        <v>7</v>
      </c>
      <c r="V117" s="78">
        <f t="shared" si="138"/>
        <v>9</v>
      </c>
      <c r="W117" s="78">
        <f t="shared" si="138"/>
        <v>8</v>
      </c>
      <c r="X117" s="78">
        <f t="shared" si="138"/>
        <v>0</v>
      </c>
      <c r="Y117" s="78">
        <f t="shared" si="138"/>
        <v>0</v>
      </c>
      <c r="Z117" s="78">
        <f t="shared" si="138"/>
        <v>0</v>
      </c>
      <c r="AA117" s="78">
        <f t="shared" si="138"/>
        <v>0</v>
      </c>
      <c r="AB117" s="78">
        <f t="shared" si="138"/>
        <v>0</v>
      </c>
      <c r="AC117" s="78">
        <f t="shared" si="139"/>
        <v>0</v>
      </c>
      <c r="AD117" s="78">
        <f t="shared" si="139"/>
        <v>0</v>
      </c>
      <c r="AE117" s="78">
        <f t="shared" si="139"/>
        <v>0</v>
      </c>
      <c r="AF117" s="78">
        <f t="shared" si="139"/>
        <v>0</v>
      </c>
      <c r="AG117" s="78">
        <f t="shared" si="139"/>
        <v>0</v>
      </c>
      <c r="AH117" s="78">
        <f t="shared" si="139"/>
        <v>0</v>
      </c>
      <c r="AI117" s="78">
        <f t="shared" si="139"/>
        <v>0</v>
      </c>
      <c r="AJ117" s="2" t="s">
        <v>221</v>
      </c>
      <c r="AK117" s="2" t="s">
        <v>197</v>
      </c>
      <c r="AL117" s="2">
        <v>32</v>
      </c>
      <c r="AM117" s="91">
        <v>4</v>
      </c>
      <c r="AN117" s="91">
        <v>3</v>
      </c>
      <c r="AO117" s="91">
        <v>5</v>
      </c>
      <c r="AP117" s="91">
        <v>4</v>
      </c>
      <c r="AQ117" s="91">
        <v>3</v>
      </c>
      <c r="AR117" s="91">
        <v>3</v>
      </c>
      <c r="AS117" s="91">
        <v>3</v>
      </c>
      <c r="AT117" s="91">
        <v>3</v>
      </c>
      <c r="AU117" s="91">
        <v>4</v>
      </c>
      <c r="AV117" s="91">
        <v>4</v>
      </c>
      <c r="AW117" s="91">
        <v>5</v>
      </c>
      <c r="AX117" s="91">
        <v>4</v>
      </c>
      <c r="AY117" s="91">
        <v>4</v>
      </c>
      <c r="AZ117" s="91">
        <v>5</v>
      </c>
      <c r="BA117" s="91">
        <v>4</v>
      </c>
      <c r="BB117" s="91">
        <v>3</v>
      </c>
      <c r="BC117" s="91">
        <v>5</v>
      </c>
      <c r="BD117" s="91">
        <v>3</v>
      </c>
      <c r="BE117" s="91">
        <v>3</v>
      </c>
      <c r="BF117" s="91">
        <v>4</v>
      </c>
      <c r="BG117" s="91">
        <v>4</v>
      </c>
      <c r="BH117" s="91">
        <v>3</v>
      </c>
      <c r="BI117" s="91">
        <v>4</v>
      </c>
      <c r="BJ117" s="91">
        <v>4</v>
      </c>
      <c r="BK117" s="91">
        <v>4</v>
      </c>
      <c r="BL117" s="91">
        <v>3</v>
      </c>
      <c r="BM117" s="91">
        <v>4</v>
      </c>
      <c r="BN117" s="91">
        <v>4</v>
      </c>
    </row>
    <row r="118" spans="1:66" x14ac:dyDescent="0.25">
      <c r="A118" s="2" t="str">
        <f>IF(AL118&lt;&gt;"NF",AK118&amp;AL118+COUNTIF($C$83:$C117,C118),AK118&amp;AL118&amp;COUNTIF($C$83:$C117,C118))</f>
        <v>m33</v>
      </c>
      <c r="B118" s="2" t="str">
        <f t="array" aca="1" ref="B118" ca="1">INDEX(Spielerliste,MATCH(SMALL(COUNTIF(Spielerliste,"&lt;"&amp;Spielerliste),ROWS(AJ$83:AJ118)),COUNTIF(Spielerliste,"&lt;"&amp;Spielerliste),0))</f>
        <v>Richard Fasching</v>
      </c>
      <c r="C118" s="2" t="str">
        <f t="shared" si="140"/>
        <v>m33</v>
      </c>
      <c r="D118" s="2">
        <f t="array" ref="D118">SUM(($AM118:$IV118=$AM$2:$IV$2-1)*($AM118:$IV118&gt;0))</f>
        <v>0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17</v>
      </c>
      <c r="G118" s="2">
        <f t="array" ref="G118">SUM(($AM118:$IV118&gt;$AM$2:$IV$2+1)*($AM118:$IV118&gt;0))</f>
        <v>3</v>
      </c>
      <c r="H118" s="2">
        <f t="shared" ca="1" si="141"/>
        <v>407.00117999999998</v>
      </c>
      <c r="I118" s="78">
        <f t="shared" si="137"/>
        <v>4</v>
      </c>
      <c r="J118" s="78">
        <f t="shared" si="137"/>
        <v>6</v>
      </c>
      <c r="K118" s="78">
        <f t="shared" si="137"/>
        <v>8</v>
      </c>
      <c r="L118" s="78">
        <f t="shared" si="137"/>
        <v>4</v>
      </c>
      <c r="M118" s="78">
        <f t="shared" si="137"/>
        <v>9</v>
      </c>
      <c r="N118" s="78">
        <f t="shared" si="137"/>
        <v>6</v>
      </c>
      <c r="O118" s="78">
        <f t="shared" si="137"/>
        <v>6</v>
      </c>
      <c r="P118" s="78">
        <f t="shared" si="137"/>
        <v>8</v>
      </c>
      <c r="Q118" s="78">
        <f t="shared" si="137"/>
        <v>8</v>
      </c>
      <c r="R118" s="78">
        <f t="shared" si="137"/>
        <v>9</v>
      </c>
      <c r="S118" s="78">
        <f t="shared" si="138"/>
        <v>7</v>
      </c>
      <c r="T118" s="78">
        <f t="shared" si="138"/>
        <v>7</v>
      </c>
      <c r="U118" s="78">
        <f t="shared" si="138"/>
        <v>8</v>
      </c>
      <c r="V118" s="78">
        <f t="shared" si="138"/>
        <v>9</v>
      </c>
      <c r="W118" s="78">
        <f t="shared" si="138"/>
        <v>8</v>
      </c>
      <c r="X118" s="78">
        <f t="shared" si="138"/>
        <v>0</v>
      </c>
      <c r="Y118" s="78">
        <f t="shared" si="138"/>
        <v>0</v>
      </c>
      <c r="Z118" s="78">
        <f t="shared" si="138"/>
        <v>0</v>
      </c>
      <c r="AA118" s="78">
        <f t="shared" si="138"/>
        <v>0</v>
      </c>
      <c r="AB118" s="78">
        <f t="shared" si="138"/>
        <v>0</v>
      </c>
      <c r="AC118" s="78">
        <f t="shared" si="139"/>
        <v>0</v>
      </c>
      <c r="AD118" s="78">
        <f t="shared" si="139"/>
        <v>0</v>
      </c>
      <c r="AE118" s="78">
        <f t="shared" si="139"/>
        <v>0</v>
      </c>
      <c r="AF118" s="78">
        <f t="shared" si="139"/>
        <v>0</v>
      </c>
      <c r="AG118" s="78">
        <f t="shared" si="139"/>
        <v>0</v>
      </c>
      <c r="AH118" s="78">
        <f t="shared" si="139"/>
        <v>0</v>
      </c>
      <c r="AI118" s="78">
        <f t="shared" si="139"/>
        <v>0</v>
      </c>
      <c r="AJ118" s="2" t="s">
        <v>188</v>
      </c>
      <c r="AK118" s="2" t="s">
        <v>197</v>
      </c>
      <c r="AL118" s="2">
        <v>33</v>
      </c>
      <c r="AM118" s="91">
        <v>4</v>
      </c>
      <c r="AN118" s="91">
        <v>3</v>
      </c>
      <c r="AO118" s="91">
        <v>4</v>
      </c>
      <c r="AP118" s="91">
        <v>4</v>
      </c>
      <c r="AQ118" s="91">
        <v>4</v>
      </c>
      <c r="AR118" s="91">
        <v>3</v>
      </c>
      <c r="AS118" s="91">
        <v>3</v>
      </c>
      <c r="AT118" s="91">
        <v>4</v>
      </c>
      <c r="AU118" s="91">
        <v>4</v>
      </c>
      <c r="AV118" s="91">
        <v>5</v>
      </c>
      <c r="AW118" s="91">
        <v>4</v>
      </c>
      <c r="AX118" s="91">
        <v>4</v>
      </c>
      <c r="AY118" s="91">
        <v>4</v>
      </c>
      <c r="AZ118" s="91">
        <v>4</v>
      </c>
      <c r="BA118" s="91">
        <v>4</v>
      </c>
      <c r="BB118" s="91">
        <v>3</v>
      </c>
      <c r="BC118" s="91">
        <v>4</v>
      </c>
      <c r="BD118" s="91">
        <v>5</v>
      </c>
      <c r="BE118" s="91">
        <v>3</v>
      </c>
      <c r="BF118" s="91">
        <v>3</v>
      </c>
      <c r="BG118" s="91">
        <v>4</v>
      </c>
      <c r="BH118" s="91">
        <v>4</v>
      </c>
      <c r="BI118" s="91">
        <v>4</v>
      </c>
      <c r="BJ118" s="91">
        <v>3</v>
      </c>
      <c r="BK118" s="91">
        <v>3</v>
      </c>
      <c r="BL118" s="91">
        <v>4</v>
      </c>
      <c r="BM118" s="91">
        <v>5</v>
      </c>
      <c r="BN118" s="91">
        <v>4</v>
      </c>
    </row>
    <row r="119" spans="1:66" x14ac:dyDescent="0.25">
      <c r="A119" s="2" t="str">
        <f>IF(AL119&lt;&gt;"NF",AK119&amp;AL119+COUNTIF($C$83:$C118,C119),AK119&amp;AL119&amp;COUNTIF($C$83:$C118,C119))</f>
        <v>w4</v>
      </c>
      <c r="B119" s="2" t="str">
        <f t="array" aca="1" ref="B119" ca="1">INDEX(Spielerliste,MATCH(SMALL(COUNTIF(Spielerliste,"&lt;"&amp;Spielerliste),ROWS(AJ$83:AJ119)),COUNTIF(Spielerliste,"&lt;"&amp;Spielerliste),0))</f>
        <v>Robert Groissboeck</v>
      </c>
      <c r="C119" s="2" t="str">
        <f t="shared" si="140"/>
        <v>w4</v>
      </c>
      <c r="D119" s="2">
        <f t="array" ref="D119">SUM(($AM119:$IV119=$AM$2:$IV$2-1)*($AM119:$IV119&gt;0))</f>
        <v>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20</v>
      </c>
      <c r="G119" s="2">
        <f t="array" ref="G119">SUM(($AM119:$IV119&gt;$AM$2:$IV$2+1)*($AM119:$IV119&gt;0))</f>
        <v>2</v>
      </c>
      <c r="H119" s="2">
        <f t="shared" ca="1" si="141"/>
        <v>408.00119000000001</v>
      </c>
      <c r="I119" s="78">
        <f t="shared" si="137"/>
        <v>4</v>
      </c>
      <c r="J119" s="78">
        <f t="shared" si="137"/>
        <v>8</v>
      </c>
      <c r="K119" s="78">
        <f t="shared" si="137"/>
        <v>8</v>
      </c>
      <c r="L119" s="78">
        <f t="shared" si="137"/>
        <v>3</v>
      </c>
      <c r="M119" s="78">
        <f t="shared" si="137"/>
        <v>8</v>
      </c>
      <c r="N119" s="78">
        <f t="shared" si="137"/>
        <v>7</v>
      </c>
      <c r="O119" s="78">
        <f t="shared" si="137"/>
        <v>7</v>
      </c>
      <c r="P119" s="78">
        <f t="shared" si="137"/>
        <v>7</v>
      </c>
      <c r="Q119" s="78">
        <f t="shared" si="137"/>
        <v>9</v>
      </c>
      <c r="R119" s="78">
        <f t="shared" si="137"/>
        <v>8</v>
      </c>
      <c r="S119" s="78">
        <f t="shared" si="138"/>
        <v>7</v>
      </c>
      <c r="T119" s="78">
        <f t="shared" si="138"/>
        <v>7</v>
      </c>
      <c r="U119" s="78">
        <f t="shared" si="138"/>
        <v>8</v>
      </c>
      <c r="V119" s="78">
        <f t="shared" si="138"/>
        <v>9</v>
      </c>
      <c r="W119" s="78">
        <f t="shared" si="138"/>
        <v>8</v>
      </c>
      <c r="X119" s="78">
        <f t="shared" si="138"/>
        <v>0</v>
      </c>
      <c r="Y119" s="78">
        <f t="shared" si="138"/>
        <v>0</v>
      </c>
      <c r="Z119" s="78">
        <f t="shared" si="138"/>
        <v>0</v>
      </c>
      <c r="AA119" s="78">
        <f t="shared" si="138"/>
        <v>0</v>
      </c>
      <c r="AB119" s="78">
        <f t="shared" si="138"/>
        <v>0</v>
      </c>
      <c r="AC119" s="78">
        <f t="shared" si="139"/>
        <v>0</v>
      </c>
      <c r="AD119" s="78">
        <f t="shared" si="139"/>
        <v>0</v>
      </c>
      <c r="AE119" s="78">
        <f t="shared" si="139"/>
        <v>0</v>
      </c>
      <c r="AF119" s="78">
        <f t="shared" si="139"/>
        <v>0</v>
      </c>
      <c r="AG119" s="78">
        <f t="shared" si="139"/>
        <v>0</v>
      </c>
      <c r="AH119" s="78">
        <f t="shared" si="139"/>
        <v>0</v>
      </c>
      <c r="AI119" s="78">
        <f t="shared" si="139"/>
        <v>0</v>
      </c>
      <c r="AJ119" s="2" t="s">
        <v>222</v>
      </c>
      <c r="AK119" s="2" t="s">
        <v>216</v>
      </c>
      <c r="AL119" s="2">
        <v>4</v>
      </c>
      <c r="AM119" s="91">
        <v>4</v>
      </c>
      <c r="AN119" s="91">
        <v>4</v>
      </c>
      <c r="AO119" s="91">
        <v>4</v>
      </c>
      <c r="AP119" s="91">
        <v>3</v>
      </c>
      <c r="AQ119" s="91">
        <v>4</v>
      </c>
      <c r="AR119" s="91">
        <v>3</v>
      </c>
      <c r="AS119" s="91">
        <v>4</v>
      </c>
      <c r="AT119" s="91">
        <v>3</v>
      </c>
      <c r="AU119" s="91">
        <v>4</v>
      </c>
      <c r="AV119" s="91">
        <v>4</v>
      </c>
      <c r="AW119" s="91">
        <v>3</v>
      </c>
      <c r="AX119" s="91">
        <v>4</v>
      </c>
      <c r="AY119" s="91">
        <v>4</v>
      </c>
      <c r="AZ119" s="91">
        <v>5</v>
      </c>
      <c r="BA119" s="91">
        <v>4</v>
      </c>
      <c r="BB119" s="91">
        <v>4</v>
      </c>
      <c r="BC119" s="91">
        <v>4</v>
      </c>
      <c r="BD119" s="91">
        <v>4</v>
      </c>
      <c r="BE119" s="91">
        <v>4</v>
      </c>
      <c r="BF119" s="91">
        <v>3</v>
      </c>
      <c r="BG119" s="91">
        <v>4</v>
      </c>
      <c r="BH119" s="91">
        <v>5</v>
      </c>
      <c r="BI119" s="91">
        <v>4</v>
      </c>
      <c r="BJ119" s="91">
        <v>4</v>
      </c>
      <c r="BK119" s="91">
        <v>3</v>
      </c>
      <c r="BL119" s="91">
        <v>4</v>
      </c>
      <c r="BM119" s="91">
        <v>4</v>
      </c>
      <c r="BN119" s="91">
        <v>4</v>
      </c>
    </row>
    <row r="120" spans="1:66" x14ac:dyDescent="0.25">
      <c r="A120" s="2" t="str">
        <f>IF(AL120&lt;&gt;"NF",AK120&amp;AL120+COUNTIF($C$83:$C119,C120),AK120&amp;AL120&amp;COUNTIF($C$83:$C119,C120))</f>
        <v>m34</v>
      </c>
      <c r="B120" s="2" t="str">
        <f t="array" aca="1" ref="B120" ca="1">INDEX(Spielerliste,MATCH(SMALL(COUNTIF(Spielerliste,"&lt;"&amp;Spielerliste),ROWS(AJ$83:AJ120)),COUNTIF(Spielerliste,"&lt;"&amp;Spielerliste),0))</f>
        <v>Sebastian Sattler</v>
      </c>
      <c r="C120" s="2" t="str">
        <f t="shared" si="140"/>
        <v>m34</v>
      </c>
      <c r="D120" s="2">
        <f t="array" ref="D120">SUM(($AM120:$IV120=$AM$2:$IV$2-1)*($AM120:$IV120&gt;0))</f>
        <v>0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17</v>
      </c>
      <c r="G120" s="2">
        <f t="array" ref="G120">SUM(($AM120:$IV120&gt;$AM$2:$IV$2+1)*($AM120:$IV120&gt;0))</f>
        <v>4</v>
      </c>
      <c r="H120" s="2">
        <f t="shared" ca="1" si="141"/>
        <v>409.00119999999998</v>
      </c>
      <c r="I120" s="78">
        <f t="shared" si="137"/>
        <v>4</v>
      </c>
      <c r="J120" s="78">
        <f t="shared" si="137"/>
        <v>7</v>
      </c>
      <c r="K120" s="78">
        <f t="shared" si="137"/>
        <v>8</v>
      </c>
      <c r="L120" s="78">
        <f t="shared" si="137"/>
        <v>4</v>
      </c>
      <c r="M120" s="78">
        <f t="shared" si="137"/>
        <v>8</v>
      </c>
      <c r="N120" s="78">
        <f t="shared" si="137"/>
        <v>9</v>
      </c>
      <c r="O120" s="78">
        <f t="shared" si="137"/>
        <v>7</v>
      </c>
      <c r="P120" s="78">
        <f t="shared" si="137"/>
        <v>8</v>
      </c>
      <c r="Q120" s="78">
        <f t="shared" si="137"/>
        <v>9</v>
      </c>
      <c r="R120" s="78">
        <f t="shared" si="137"/>
        <v>8</v>
      </c>
      <c r="S120" s="78">
        <f t="shared" si="138"/>
        <v>7</v>
      </c>
      <c r="T120" s="78">
        <f t="shared" si="138"/>
        <v>7</v>
      </c>
      <c r="U120" s="78">
        <f t="shared" si="138"/>
        <v>6</v>
      </c>
      <c r="V120" s="78">
        <f t="shared" si="138"/>
        <v>8</v>
      </c>
      <c r="W120" s="78">
        <f t="shared" si="138"/>
        <v>9</v>
      </c>
      <c r="X120" s="78">
        <f t="shared" si="138"/>
        <v>0</v>
      </c>
      <c r="Y120" s="78">
        <f t="shared" si="138"/>
        <v>0</v>
      </c>
      <c r="Z120" s="78">
        <f t="shared" si="138"/>
        <v>0</v>
      </c>
      <c r="AA120" s="78">
        <f t="shared" si="138"/>
        <v>0</v>
      </c>
      <c r="AB120" s="78">
        <f t="shared" si="138"/>
        <v>0</v>
      </c>
      <c r="AC120" s="78">
        <f t="shared" si="139"/>
        <v>0</v>
      </c>
      <c r="AD120" s="78">
        <f t="shared" si="139"/>
        <v>0</v>
      </c>
      <c r="AE120" s="78">
        <f t="shared" si="139"/>
        <v>0</v>
      </c>
      <c r="AF120" s="78">
        <f t="shared" si="139"/>
        <v>0</v>
      </c>
      <c r="AG120" s="78">
        <f t="shared" si="139"/>
        <v>0</v>
      </c>
      <c r="AH120" s="78">
        <f t="shared" si="139"/>
        <v>0</v>
      </c>
      <c r="AI120" s="78">
        <f t="shared" si="139"/>
        <v>0</v>
      </c>
      <c r="AJ120" s="2" t="s">
        <v>223</v>
      </c>
      <c r="AK120" s="2" t="s">
        <v>197</v>
      </c>
      <c r="AL120" s="2">
        <v>34</v>
      </c>
      <c r="AM120" s="91">
        <v>4</v>
      </c>
      <c r="AN120" s="91">
        <v>3</v>
      </c>
      <c r="AO120" s="91">
        <v>4</v>
      </c>
      <c r="AP120" s="91">
        <v>4</v>
      </c>
      <c r="AQ120" s="91">
        <v>4</v>
      </c>
      <c r="AR120" s="91">
        <v>4</v>
      </c>
      <c r="AS120" s="91">
        <v>4</v>
      </c>
      <c r="AT120" s="91">
        <v>3</v>
      </c>
      <c r="AU120" s="91">
        <v>4</v>
      </c>
      <c r="AV120" s="91">
        <v>4</v>
      </c>
      <c r="AW120" s="91">
        <v>3</v>
      </c>
      <c r="AX120" s="91">
        <v>4</v>
      </c>
      <c r="AY120" s="91">
        <v>3</v>
      </c>
      <c r="AZ120" s="91">
        <v>4</v>
      </c>
      <c r="BA120" s="91">
        <v>4</v>
      </c>
      <c r="BB120" s="91">
        <v>4</v>
      </c>
      <c r="BC120" s="91">
        <v>4</v>
      </c>
      <c r="BD120" s="91">
        <v>4</v>
      </c>
      <c r="BE120" s="91">
        <v>5</v>
      </c>
      <c r="BF120" s="91">
        <v>3</v>
      </c>
      <c r="BG120" s="91">
        <v>5</v>
      </c>
      <c r="BH120" s="91">
        <v>5</v>
      </c>
      <c r="BI120" s="91">
        <v>4</v>
      </c>
      <c r="BJ120" s="91">
        <v>4</v>
      </c>
      <c r="BK120" s="91">
        <v>3</v>
      </c>
      <c r="BL120" s="91">
        <v>3</v>
      </c>
      <c r="BM120" s="91">
        <v>4</v>
      </c>
      <c r="BN120" s="91">
        <v>5</v>
      </c>
    </row>
    <row r="121" spans="1:66" x14ac:dyDescent="0.25">
      <c r="A121" s="2" t="str">
        <f>IF(AL121&lt;&gt;"NF",AK121&amp;AL121+COUNTIF($C$83:$C120,C121),AK121&amp;AL121&amp;COUNTIF($C$83:$C120,C121))</f>
        <v>w5</v>
      </c>
      <c r="B121" s="2" t="str">
        <f t="array" aca="1" ref="B121" ca="1">INDEX(Spielerliste,MATCH(SMALL(COUNTIF(Spielerliste,"&lt;"&amp;Spielerliste),ROWS(AJ$83:AJ121)),COUNTIF(Spielerliste,"&lt;"&amp;Spielerliste),0))</f>
        <v>Simon Ceh</v>
      </c>
      <c r="C121" s="2" t="str">
        <f t="shared" si="140"/>
        <v>w5</v>
      </c>
      <c r="D121" s="2">
        <f t="array" ref="D121">SUM(($AM121:$IV121=$AM$2:$IV$2-1)*($AM121:$IV121&gt;0))</f>
        <v>0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15</v>
      </c>
      <c r="G121" s="2">
        <f t="array" ref="G121">SUM(($AM121:$IV121&gt;$AM$2:$IV$2+1)*($AM121:$IV121&gt;0))</f>
        <v>5</v>
      </c>
      <c r="H121" s="2">
        <f t="shared" ca="1" si="141"/>
        <v>411.00121000000001</v>
      </c>
      <c r="I121" s="78">
        <f t="shared" si="137"/>
        <v>4</v>
      </c>
      <c r="J121" s="78">
        <f t="shared" si="137"/>
        <v>6</v>
      </c>
      <c r="K121" s="78">
        <f t="shared" si="137"/>
        <v>7</v>
      </c>
      <c r="L121" s="78">
        <f t="shared" si="137"/>
        <v>3</v>
      </c>
      <c r="M121" s="78">
        <f t="shared" si="137"/>
        <v>9</v>
      </c>
      <c r="N121" s="78">
        <f t="shared" si="137"/>
        <v>7</v>
      </c>
      <c r="O121" s="78">
        <f t="shared" si="137"/>
        <v>9</v>
      </c>
      <c r="P121" s="78">
        <f t="shared" si="137"/>
        <v>8</v>
      </c>
      <c r="Q121" s="78">
        <f t="shared" si="137"/>
        <v>7</v>
      </c>
      <c r="R121" s="78">
        <f t="shared" si="137"/>
        <v>8</v>
      </c>
      <c r="S121" s="78">
        <f t="shared" si="138"/>
        <v>11</v>
      </c>
      <c r="T121" s="78">
        <f t="shared" si="138"/>
        <v>8</v>
      </c>
      <c r="U121" s="78">
        <f t="shared" si="138"/>
        <v>7</v>
      </c>
      <c r="V121" s="78">
        <f t="shared" si="138"/>
        <v>9</v>
      </c>
      <c r="W121" s="78">
        <f t="shared" si="138"/>
        <v>8</v>
      </c>
      <c r="X121" s="78">
        <f t="shared" si="138"/>
        <v>0</v>
      </c>
      <c r="Y121" s="78">
        <f t="shared" si="138"/>
        <v>0</v>
      </c>
      <c r="Z121" s="78">
        <f t="shared" si="138"/>
        <v>0</v>
      </c>
      <c r="AA121" s="78">
        <f t="shared" si="138"/>
        <v>0</v>
      </c>
      <c r="AB121" s="78">
        <f t="shared" si="138"/>
        <v>0</v>
      </c>
      <c r="AC121" s="78">
        <f t="shared" si="139"/>
        <v>0</v>
      </c>
      <c r="AD121" s="78">
        <f t="shared" si="139"/>
        <v>0</v>
      </c>
      <c r="AE121" s="78">
        <f t="shared" si="139"/>
        <v>0</v>
      </c>
      <c r="AF121" s="78">
        <f t="shared" si="139"/>
        <v>0</v>
      </c>
      <c r="AG121" s="78">
        <f t="shared" si="139"/>
        <v>0</v>
      </c>
      <c r="AH121" s="78">
        <f t="shared" si="139"/>
        <v>0</v>
      </c>
      <c r="AI121" s="78">
        <f t="shared" si="139"/>
        <v>0</v>
      </c>
      <c r="AJ121" s="2" t="s">
        <v>184</v>
      </c>
      <c r="AK121" s="2" t="s">
        <v>216</v>
      </c>
      <c r="AL121" s="2">
        <v>5</v>
      </c>
      <c r="AM121" s="91">
        <v>4</v>
      </c>
      <c r="AN121" s="91">
        <v>3</v>
      </c>
      <c r="AO121" s="91">
        <v>4</v>
      </c>
      <c r="AP121" s="91">
        <v>3</v>
      </c>
      <c r="AQ121" s="91">
        <v>5</v>
      </c>
      <c r="AR121" s="91">
        <v>4</v>
      </c>
      <c r="AS121" s="91">
        <v>6</v>
      </c>
      <c r="AT121" s="91">
        <v>4</v>
      </c>
      <c r="AU121" s="91">
        <v>4</v>
      </c>
      <c r="AV121" s="91">
        <v>4</v>
      </c>
      <c r="AW121" s="91">
        <v>6</v>
      </c>
      <c r="AX121" s="91">
        <v>4</v>
      </c>
      <c r="AY121" s="91">
        <v>4</v>
      </c>
      <c r="AZ121" s="91">
        <v>4</v>
      </c>
      <c r="BA121" s="91">
        <v>4</v>
      </c>
      <c r="BB121" s="91">
        <v>3</v>
      </c>
      <c r="BC121" s="91">
        <v>3</v>
      </c>
      <c r="BD121" s="91">
        <v>4</v>
      </c>
      <c r="BE121" s="91">
        <v>3</v>
      </c>
      <c r="BF121" s="91">
        <v>3</v>
      </c>
      <c r="BG121" s="91">
        <v>4</v>
      </c>
      <c r="BH121" s="91">
        <v>3</v>
      </c>
      <c r="BI121" s="91">
        <v>4</v>
      </c>
      <c r="BJ121" s="91">
        <v>5</v>
      </c>
      <c r="BK121" s="91">
        <v>4</v>
      </c>
      <c r="BL121" s="91">
        <v>3</v>
      </c>
      <c r="BM121" s="91">
        <v>5</v>
      </c>
      <c r="BN121" s="91">
        <v>4</v>
      </c>
    </row>
    <row r="122" spans="1:66" x14ac:dyDescent="0.25">
      <c r="A122" s="2" t="str">
        <f>IF(AL122&lt;&gt;"NF",AK122&amp;AL122+COUNTIF($C$83:$C121,C122),AK122&amp;AL122&amp;COUNTIF($C$83:$C121,C122))</f>
        <v>w6</v>
      </c>
      <c r="B122" s="2" t="str">
        <f t="array" aca="1" ref="B122" ca="1">INDEX(Spielerliste,MATCH(SMALL(COUNTIF(Spielerliste,"&lt;"&amp;Spielerliste),ROWS(AJ$83:AJ122)),COUNTIF(Spielerliste,"&lt;"&amp;Spielerliste),0))</f>
        <v>Thomas Kremser</v>
      </c>
      <c r="C122" s="2" t="str">
        <f t="shared" si="140"/>
        <v>w6</v>
      </c>
      <c r="D122" s="2">
        <f t="array" ref="D122">SUM(($AM122:$IV122=$AM$2:$IV$2-1)*($AM122:$IV122&gt;0))</f>
        <v>0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20</v>
      </c>
      <c r="G122" s="2">
        <f t="array" ref="G122">SUM(($AM122:$IV122&gt;$AM$2:$IV$2+1)*($AM122:$IV122&gt;0))</f>
        <v>4</v>
      </c>
      <c r="H122" s="2">
        <f t="shared" ca="1" si="141"/>
        <v>412.00121999999999</v>
      </c>
      <c r="I122" s="78">
        <f t="shared" si="137"/>
        <v>3</v>
      </c>
      <c r="J122" s="78">
        <f t="shared" si="137"/>
        <v>8</v>
      </c>
      <c r="K122" s="78">
        <f t="shared" si="137"/>
        <v>10</v>
      </c>
      <c r="L122" s="78">
        <f t="shared" si="137"/>
        <v>4</v>
      </c>
      <c r="M122" s="78">
        <f t="shared" si="137"/>
        <v>7</v>
      </c>
      <c r="N122" s="78">
        <f t="shared" si="137"/>
        <v>8</v>
      </c>
      <c r="O122" s="78">
        <f t="shared" si="137"/>
        <v>8</v>
      </c>
      <c r="P122" s="78">
        <f t="shared" si="137"/>
        <v>8</v>
      </c>
      <c r="Q122" s="78">
        <f t="shared" si="137"/>
        <v>7</v>
      </c>
      <c r="R122" s="78">
        <f t="shared" si="137"/>
        <v>9</v>
      </c>
      <c r="S122" s="78">
        <f t="shared" si="138"/>
        <v>9</v>
      </c>
      <c r="T122" s="78">
        <f t="shared" si="138"/>
        <v>7</v>
      </c>
      <c r="U122" s="78">
        <f t="shared" si="138"/>
        <v>8</v>
      </c>
      <c r="V122" s="78">
        <f t="shared" si="138"/>
        <v>8</v>
      </c>
      <c r="W122" s="78">
        <f t="shared" si="138"/>
        <v>8</v>
      </c>
      <c r="X122" s="78">
        <f t="shared" si="138"/>
        <v>0</v>
      </c>
      <c r="Y122" s="78">
        <f t="shared" si="138"/>
        <v>0</v>
      </c>
      <c r="Z122" s="78">
        <f t="shared" si="138"/>
        <v>0</v>
      </c>
      <c r="AA122" s="78">
        <f t="shared" si="138"/>
        <v>0</v>
      </c>
      <c r="AB122" s="78">
        <f t="shared" si="138"/>
        <v>0</v>
      </c>
      <c r="AC122" s="78">
        <f t="shared" si="139"/>
        <v>0</v>
      </c>
      <c r="AD122" s="78">
        <f t="shared" si="139"/>
        <v>0</v>
      </c>
      <c r="AE122" s="78">
        <f t="shared" si="139"/>
        <v>0</v>
      </c>
      <c r="AF122" s="78">
        <f t="shared" si="139"/>
        <v>0</v>
      </c>
      <c r="AG122" s="78">
        <f t="shared" si="139"/>
        <v>0</v>
      </c>
      <c r="AH122" s="78">
        <f t="shared" si="139"/>
        <v>0</v>
      </c>
      <c r="AI122" s="78">
        <f t="shared" si="139"/>
        <v>0</v>
      </c>
      <c r="AJ122" s="2" t="s">
        <v>224</v>
      </c>
      <c r="AK122" s="2" t="s">
        <v>216</v>
      </c>
      <c r="AL122" s="2">
        <v>6</v>
      </c>
      <c r="AM122" s="91">
        <v>3</v>
      </c>
      <c r="AN122" s="91">
        <v>4</v>
      </c>
      <c r="AO122" s="91">
        <v>5</v>
      </c>
      <c r="AP122" s="91">
        <v>4</v>
      </c>
      <c r="AQ122" s="91">
        <v>4</v>
      </c>
      <c r="AR122" s="91">
        <v>4</v>
      </c>
      <c r="AS122" s="91">
        <v>4</v>
      </c>
      <c r="AT122" s="91">
        <v>4</v>
      </c>
      <c r="AU122" s="91">
        <v>3</v>
      </c>
      <c r="AV122" s="91">
        <v>4</v>
      </c>
      <c r="AW122" s="91">
        <v>4</v>
      </c>
      <c r="AX122" s="91">
        <v>3</v>
      </c>
      <c r="AY122" s="91">
        <v>4</v>
      </c>
      <c r="AZ122" s="91">
        <v>4</v>
      </c>
      <c r="BA122" s="91">
        <v>4</v>
      </c>
      <c r="BB122" s="91">
        <v>4</v>
      </c>
      <c r="BC122" s="91">
        <v>5</v>
      </c>
      <c r="BD122" s="91">
        <v>3</v>
      </c>
      <c r="BE122" s="91">
        <v>4</v>
      </c>
      <c r="BF122" s="91">
        <v>4</v>
      </c>
      <c r="BG122" s="91">
        <v>4</v>
      </c>
      <c r="BH122" s="91">
        <v>4</v>
      </c>
      <c r="BI122" s="91">
        <v>5</v>
      </c>
      <c r="BJ122" s="91">
        <v>5</v>
      </c>
      <c r="BK122" s="91">
        <v>4</v>
      </c>
      <c r="BL122" s="91">
        <v>4</v>
      </c>
      <c r="BM122" s="91">
        <v>4</v>
      </c>
      <c r="BN122" s="91">
        <v>4</v>
      </c>
    </row>
    <row r="123" spans="1:66" x14ac:dyDescent="0.25">
      <c r="A123" s="2" t="str">
        <f>IF(AL123&lt;&gt;"NF",AK123&amp;AL123+COUNTIF($C$83:$C122,C123),AK123&amp;AL123&amp;COUNTIF($C$83:$C122,C123))</f>
        <v>m35</v>
      </c>
      <c r="B123" s="2" t="str">
        <f t="array" aca="1" ref="B123" ca="1">INDEX(Spielerliste,MATCH(SMALL(COUNTIF(Spielerliste,"&lt;"&amp;Spielerliste),ROWS(AJ$83:AJ123)),COUNTIF(Spielerliste,"&lt;"&amp;Spielerliste),0))</f>
        <v>Thomas Spritzendorfer</v>
      </c>
      <c r="C123" s="2" t="str">
        <f t="shared" si="140"/>
        <v>m35</v>
      </c>
      <c r="D123" s="2">
        <f t="array" ref="D123">SUM(($AM123:$IV123=$AM$2:$IV$2-1)*($AM123:$IV123&gt;0))</f>
        <v>0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21</v>
      </c>
      <c r="G123" s="2">
        <f t="array" ref="G123">SUM(($AM123:$IV123&gt;$AM$2:$IV$2+1)*($AM123:$IV123&gt;0))</f>
        <v>4</v>
      </c>
      <c r="H123" s="2">
        <f t="shared" ca="1" si="141"/>
        <v>413.00123000000002</v>
      </c>
      <c r="I123" s="78">
        <f t="shared" ref="I123:R132" si="142">SUMIF($AM$82:$IV$82,I$82,$AM123:$IV123)</f>
        <v>4</v>
      </c>
      <c r="J123" s="78">
        <f t="shared" si="142"/>
        <v>7</v>
      </c>
      <c r="K123" s="78">
        <f t="shared" si="142"/>
        <v>8</v>
      </c>
      <c r="L123" s="78">
        <f t="shared" si="142"/>
        <v>4</v>
      </c>
      <c r="M123" s="78">
        <f t="shared" si="142"/>
        <v>9</v>
      </c>
      <c r="N123" s="78">
        <f t="shared" si="142"/>
        <v>7</v>
      </c>
      <c r="O123" s="78">
        <f t="shared" si="142"/>
        <v>8</v>
      </c>
      <c r="P123" s="78">
        <f t="shared" si="142"/>
        <v>7</v>
      </c>
      <c r="Q123" s="78">
        <f t="shared" si="142"/>
        <v>9</v>
      </c>
      <c r="R123" s="78">
        <f t="shared" si="142"/>
        <v>9</v>
      </c>
      <c r="S123" s="78">
        <f t="shared" ref="S123:AB132" si="143">SUMIF($AM$82:$IV$82,S$82,$AM123:$IV123)</f>
        <v>8</v>
      </c>
      <c r="T123" s="78">
        <f t="shared" si="143"/>
        <v>8</v>
      </c>
      <c r="U123" s="78">
        <f t="shared" si="143"/>
        <v>8</v>
      </c>
      <c r="V123" s="78">
        <f t="shared" si="143"/>
        <v>8</v>
      </c>
      <c r="W123" s="78">
        <f t="shared" si="143"/>
        <v>9</v>
      </c>
      <c r="X123" s="78">
        <f t="shared" si="143"/>
        <v>0</v>
      </c>
      <c r="Y123" s="78">
        <f t="shared" si="143"/>
        <v>0</v>
      </c>
      <c r="Z123" s="78">
        <f t="shared" si="143"/>
        <v>0</v>
      </c>
      <c r="AA123" s="78">
        <f t="shared" si="143"/>
        <v>0</v>
      </c>
      <c r="AB123" s="78">
        <f t="shared" si="143"/>
        <v>0</v>
      </c>
      <c r="AC123" s="78">
        <f t="shared" ref="AC123:AI132" si="144">SUMIF($AM$82:$IV$82,AC$82,$AM123:$IV123)</f>
        <v>0</v>
      </c>
      <c r="AD123" s="78">
        <f t="shared" si="144"/>
        <v>0</v>
      </c>
      <c r="AE123" s="78">
        <f t="shared" si="144"/>
        <v>0</v>
      </c>
      <c r="AF123" s="78">
        <f t="shared" si="144"/>
        <v>0</v>
      </c>
      <c r="AG123" s="78">
        <f t="shared" si="144"/>
        <v>0</v>
      </c>
      <c r="AH123" s="78">
        <f t="shared" si="144"/>
        <v>0</v>
      </c>
      <c r="AI123" s="78">
        <f t="shared" si="144"/>
        <v>0</v>
      </c>
      <c r="AJ123" s="2" t="s">
        <v>225</v>
      </c>
      <c r="AK123" s="2" t="s">
        <v>197</v>
      </c>
      <c r="AL123" s="2">
        <v>35</v>
      </c>
      <c r="AM123" s="91">
        <v>4</v>
      </c>
      <c r="AN123" s="91">
        <v>3</v>
      </c>
      <c r="AO123" s="91">
        <v>4</v>
      </c>
      <c r="AP123" s="91">
        <v>4</v>
      </c>
      <c r="AQ123" s="91">
        <v>5</v>
      </c>
      <c r="AR123" s="91">
        <v>3</v>
      </c>
      <c r="AS123" s="91">
        <v>4</v>
      </c>
      <c r="AT123" s="91">
        <v>3</v>
      </c>
      <c r="AU123" s="91">
        <v>5</v>
      </c>
      <c r="AV123" s="91">
        <v>4</v>
      </c>
      <c r="AW123" s="91">
        <v>4</v>
      </c>
      <c r="AX123" s="91">
        <v>4</v>
      </c>
      <c r="AY123" s="91">
        <v>4</v>
      </c>
      <c r="AZ123" s="91">
        <v>4</v>
      </c>
      <c r="BA123" s="91">
        <v>4</v>
      </c>
      <c r="BB123" s="91">
        <v>4</v>
      </c>
      <c r="BC123" s="91">
        <v>4</v>
      </c>
      <c r="BD123" s="91">
        <v>4</v>
      </c>
      <c r="BE123" s="91">
        <v>4</v>
      </c>
      <c r="BF123" s="91">
        <v>4</v>
      </c>
      <c r="BG123" s="91">
        <v>4</v>
      </c>
      <c r="BH123" s="91">
        <v>4</v>
      </c>
      <c r="BI123" s="91">
        <v>5</v>
      </c>
      <c r="BJ123" s="91">
        <v>4</v>
      </c>
      <c r="BK123" s="91">
        <v>4</v>
      </c>
      <c r="BL123" s="91">
        <v>4</v>
      </c>
      <c r="BM123" s="91">
        <v>4</v>
      </c>
      <c r="BN123" s="91">
        <v>5</v>
      </c>
    </row>
    <row r="124" spans="1:66" x14ac:dyDescent="0.25">
      <c r="A124" s="2" t="str">
        <f>IF(AL124&lt;&gt;"NF",AK124&amp;AL124+COUNTIF($C$83:$C123,C124),AK124&amp;AL124&amp;COUNTIF($C$83:$C123,C124))</f>
        <v>m36</v>
      </c>
      <c r="B124" s="2" t="str">
        <f t="array" aca="1" ref="B124" ca="1">INDEX(Spielerliste,MATCH(SMALL(COUNTIF(Spielerliste,"&lt;"&amp;Spielerliste),ROWS(AJ$83:AJ124)),COUNTIF(Spielerliste,"&lt;"&amp;Spielerliste),0))</f>
        <v>Tom Hlina</v>
      </c>
      <c r="C124" s="2" t="str">
        <f t="shared" si="140"/>
        <v>m35</v>
      </c>
      <c r="D124" s="2">
        <f t="array" ref="D124">SUM(($AM124:$IV124=$AM$2:$IV$2-1)*($AM124:$IV124&gt;0))</f>
        <v>0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14</v>
      </c>
      <c r="G124" s="2">
        <f t="array" ref="G124">SUM(($AM124:$IV124&gt;$AM$2:$IV$2+1)*($AM124:$IV124&gt;0))</f>
        <v>7</v>
      </c>
      <c r="H124" s="2">
        <f t="shared" ca="1" si="141"/>
        <v>413.00124</v>
      </c>
      <c r="I124" s="78">
        <f t="shared" si="142"/>
        <v>3</v>
      </c>
      <c r="J124" s="78">
        <f t="shared" si="142"/>
        <v>7</v>
      </c>
      <c r="K124" s="78">
        <f t="shared" si="142"/>
        <v>11</v>
      </c>
      <c r="L124" s="78">
        <f t="shared" si="142"/>
        <v>3</v>
      </c>
      <c r="M124" s="78">
        <f t="shared" si="142"/>
        <v>8</v>
      </c>
      <c r="N124" s="78">
        <f t="shared" si="142"/>
        <v>8</v>
      </c>
      <c r="O124" s="78">
        <f t="shared" si="142"/>
        <v>8</v>
      </c>
      <c r="P124" s="78">
        <f t="shared" si="142"/>
        <v>9</v>
      </c>
      <c r="Q124" s="78">
        <f t="shared" si="142"/>
        <v>8</v>
      </c>
      <c r="R124" s="78">
        <f t="shared" si="142"/>
        <v>9</v>
      </c>
      <c r="S124" s="78">
        <f t="shared" si="143"/>
        <v>8</v>
      </c>
      <c r="T124" s="78">
        <f t="shared" si="143"/>
        <v>7</v>
      </c>
      <c r="U124" s="78">
        <f t="shared" si="143"/>
        <v>6</v>
      </c>
      <c r="V124" s="78">
        <f t="shared" si="143"/>
        <v>9</v>
      </c>
      <c r="W124" s="78">
        <f t="shared" si="143"/>
        <v>9</v>
      </c>
      <c r="X124" s="78">
        <f t="shared" si="143"/>
        <v>0</v>
      </c>
      <c r="Y124" s="78">
        <f t="shared" si="143"/>
        <v>0</v>
      </c>
      <c r="Z124" s="78">
        <f t="shared" si="143"/>
        <v>0</v>
      </c>
      <c r="AA124" s="78">
        <f t="shared" si="143"/>
        <v>0</v>
      </c>
      <c r="AB124" s="78">
        <f t="shared" si="143"/>
        <v>0</v>
      </c>
      <c r="AC124" s="78">
        <f t="shared" si="144"/>
        <v>0</v>
      </c>
      <c r="AD124" s="78">
        <f t="shared" si="144"/>
        <v>0</v>
      </c>
      <c r="AE124" s="78">
        <f t="shared" si="144"/>
        <v>0</v>
      </c>
      <c r="AF124" s="78">
        <f t="shared" si="144"/>
        <v>0</v>
      </c>
      <c r="AG124" s="78">
        <f t="shared" si="144"/>
        <v>0</v>
      </c>
      <c r="AH124" s="78">
        <f t="shared" si="144"/>
        <v>0</v>
      </c>
      <c r="AI124" s="78">
        <f t="shared" si="144"/>
        <v>0</v>
      </c>
      <c r="AJ124" s="2" t="s">
        <v>226</v>
      </c>
      <c r="AK124" s="2" t="s">
        <v>197</v>
      </c>
      <c r="AL124" s="2">
        <v>35</v>
      </c>
      <c r="AM124" s="91">
        <v>3</v>
      </c>
      <c r="AN124" s="91">
        <v>4</v>
      </c>
      <c r="AO124" s="91">
        <v>6</v>
      </c>
      <c r="AP124" s="91">
        <v>3</v>
      </c>
      <c r="AQ124" s="91">
        <v>5</v>
      </c>
      <c r="AR124" s="91">
        <v>4</v>
      </c>
      <c r="AS124" s="91">
        <v>4</v>
      </c>
      <c r="AT124" s="91">
        <v>5</v>
      </c>
      <c r="AU124" s="91">
        <v>4</v>
      </c>
      <c r="AV124" s="91">
        <v>4</v>
      </c>
      <c r="AW124" s="91">
        <v>4</v>
      </c>
      <c r="AX124" s="91">
        <v>4</v>
      </c>
      <c r="AY124" s="91">
        <v>3</v>
      </c>
      <c r="AZ124" s="91">
        <v>5</v>
      </c>
      <c r="BA124" s="91">
        <v>4</v>
      </c>
      <c r="BB124" s="91">
        <v>3</v>
      </c>
      <c r="BC124" s="91">
        <v>5</v>
      </c>
      <c r="BD124" s="91">
        <v>3</v>
      </c>
      <c r="BE124" s="91">
        <v>4</v>
      </c>
      <c r="BF124" s="91">
        <v>4</v>
      </c>
      <c r="BG124" s="91">
        <v>4</v>
      </c>
      <c r="BH124" s="91">
        <v>4</v>
      </c>
      <c r="BI124" s="91">
        <v>5</v>
      </c>
      <c r="BJ124" s="91">
        <v>4</v>
      </c>
      <c r="BK124" s="91">
        <v>3</v>
      </c>
      <c r="BL124" s="91">
        <v>3</v>
      </c>
      <c r="BM124" s="91">
        <v>4</v>
      </c>
      <c r="BN124" s="91">
        <v>5</v>
      </c>
    </row>
    <row r="125" spans="1:66" x14ac:dyDescent="0.25">
      <c r="A125" s="2" t="str">
        <f>IF(AL125&lt;&gt;"NF",AK125&amp;AL125+COUNTIF($C$83:$C124,C125),AK125&amp;AL125&amp;COUNTIF($C$83:$C124,C125))</f>
        <v>w7</v>
      </c>
      <c r="B125" s="2" t="str">
        <f t="array" aca="1" ref="B125" ca="1">INDEX(Spielerliste,MATCH(SMALL(COUNTIF(Spielerliste,"&lt;"&amp;Spielerliste),ROWS(AJ$83:AJ125)),COUNTIF(Spielerliste,"&lt;"&amp;Spielerliste),0))</f>
        <v>Tommy Vacca</v>
      </c>
      <c r="C125" s="2" t="str">
        <f t="shared" si="140"/>
        <v>w7</v>
      </c>
      <c r="D125" s="2">
        <f t="array" ref="D125">SUM(($AM125:$IV125=$AM$2:$IV$2-1)*($AM125:$IV125&gt;0))</f>
        <v>0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13</v>
      </c>
      <c r="G125" s="2">
        <f t="array" ref="G125">SUM(($AM125:$IV125&gt;$AM$2:$IV$2+1)*($AM125:$IV125&gt;0))</f>
        <v>10</v>
      </c>
      <c r="H125" s="2">
        <f t="shared" ca="1" si="141"/>
        <v>418.00125000000003</v>
      </c>
      <c r="I125" s="78">
        <f t="shared" si="142"/>
        <v>5</v>
      </c>
      <c r="J125" s="78">
        <f t="shared" si="142"/>
        <v>7</v>
      </c>
      <c r="K125" s="78">
        <f t="shared" si="142"/>
        <v>8</v>
      </c>
      <c r="L125" s="78">
        <f t="shared" si="142"/>
        <v>5</v>
      </c>
      <c r="M125" s="78">
        <f t="shared" si="142"/>
        <v>8</v>
      </c>
      <c r="N125" s="78">
        <f t="shared" si="142"/>
        <v>7</v>
      </c>
      <c r="O125" s="78">
        <f t="shared" si="142"/>
        <v>7</v>
      </c>
      <c r="P125" s="78">
        <f t="shared" si="142"/>
        <v>9</v>
      </c>
      <c r="Q125" s="78">
        <f t="shared" si="142"/>
        <v>8</v>
      </c>
      <c r="R125" s="78">
        <f t="shared" si="142"/>
        <v>11</v>
      </c>
      <c r="S125" s="78">
        <f t="shared" si="143"/>
        <v>8</v>
      </c>
      <c r="T125" s="78">
        <f t="shared" si="143"/>
        <v>8</v>
      </c>
      <c r="U125" s="78">
        <f t="shared" si="143"/>
        <v>7</v>
      </c>
      <c r="V125" s="78">
        <f t="shared" si="143"/>
        <v>10</v>
      </c>
      <c r="W125" s="78">
        <f t="shared" si="143"/>
        <v>10</v>
      </c>
      <c r="X125" s="78">
        <f t="shared" si="143"/>
        <v>0</v>
      </c>
      <c r="Y125" s="78">
        <f t="shared" si="143"/>
        <v>0</v>
      </c>
      <c r="Z125" s="78">
        <f t="shared" si="143"/>
        <v>0</v>
      </c>
      <c r="AA125" s="78">
        <f t="shared" si="143"/>
        <v>0</v>
      </c>
      <c r="AB125" s="78">
        <f t="shared" si="143"/>
        <v>0</v>
      </c>
      <c r="AC125" s="78">
        <f t="shared" si="144"/>
        <v>0</v>
      </c>
      <c r="AD125" s="78">
        <f t="shared" si="144"/>
        <v>0</v>
      </c>
      <c r="AE125" s="78">
        <f t="shared" si="144"/>
        <v>0</v>
      </c>
      <c r="AF125" s="78">
        <f t="shared" si="144"/>
        <v>0</v>
      </c>
      <c r="AG125" s="78">
        <f t="shared" si="144"/>
        <v>0</v>
      </c>
      <c r="AH125" s="78">
        <f t="shared" si="144"/>
        <v>0</v>
      </c>
      <c r="AI125" s="78">
        <f t="shared" si="144"/>
        <v>0</v>
      </c>
      <c r="AJ125" s="2" t="s">
        <v>171</v>
      </c>
      <c r="AK125" s="2" t="s">
        <v>216</v>
      </c>
      <c r="AL125" s="2">
        <v>7</v>
      </c>
      <c r="AM125" s="91">
        <v>5</v>
      </c>
      <c r="AN125" s="91">
        <v>4</v>
      </c>
      <c r="AO125" s="91">
        <v>4</v>
      </c>
      <c r="AP125" s="91">
        <v>5</v>
      </c>
      <c r="AQ125" s="91">
        <v>4</v>
      </c>
      <c r="AR125" s="91">
        <v>4</v>
      </c>
      <c r="AS125" s="91">
        <v>3</v>
      </c>
      <c r="AT125" s="91">
        <v>5</v>
      </c>
      <c r="AU125" s="91">
        <v>4</v>
      </c>
      <c r="AV125" s="91">
        <v>6</v>
      </c>
      <c r="AW125" s="91">
        <v>3</v>
      </c>
      <c r="AX125" s="91">
        <v>4</v>
      </c>
      <c r="AY125" s="91">
        <v>3</v>
      </c>
      <c r="AZ125" s="91">
        <v>5</v>
      </c>
      <c r="BA125" s="91">
        <v>5</v>
      </c>
      <c r="BB125" s="91">
        <v>3</v>
      </c>
      <c r="BC125" s="91">
        <v>4</v>
      </c>
      <c r="BD125" s="91">
        <v>4</v>
      </c>
      <c r="BE125" s="91">
        <v>3</v>
      </c>
      <c r="BF125" s="91">
        <v>4</v>
      </c>
      <c r="BG125" s="91">
        <v>4</v>
      </c>
      <c r="BH125" s="91">
        <v>4</v>
      </c>
      <c r="BI125" s="91">
        <v>5</v>
      </c>
      <c r="BJ125" s="91">
        <v>5</v>
      </c>
      <c r="BK125" s="91">
        <v>4</v>
      </c>
      <c r="BL125" s="91">
        <v>4</v>
      </c>
      <c r="BM125" s="91">
        <v>5</v>
      </c>
      <c r="BN125" s="91">
        <v>5</v>
      </c>
    </row>
    <row r="126" spans="1:66" x14ac:dyDescent="0.25">
      <c r="A126" s="2" t="str">
        <f>IF(AL126&lt;&gt;"NF",AK126&amp;AL126+COUNTIF($C$83:$C125,C126),AK126&amp;AL126&amp;COUNTIF($C$83:$C125,C126))</f>
        <v>mNF0</v>
      </c>
      <c r="B126" s="2" t="str">
        <f t="array" aca="1" ref="B126" ca="1">INDEX(Spielerliste,MATCH(SMALL(COUNTIF(Spielerliste,"&lt;"&amp;Spielerliste),ROWS(AJ$83:AJ126)),COUNTIF(Spielerliste,"&lt;"&amp;Spielerliste),0))</f>
        <v>Verena Droschke</v>
      </c>
      <c r="C126" s="2" t="str">
        <f t="shared" si="140"/>
        <v>mNF</v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8</v>
      </c>
      <c r="G126" s="2">
        <f t="array" ref="G126">SUM(($AM126:$IV126&gt;$AM$2:$IV$2+1)*($AM126:$IV126&gt;0))</f>
        <v>3</v>
      </c>
      <c r="H126" s="2">
        <f t="shared" ca="1" si="141"/>
        <v>459.00126</v>
      </c>
      <c r="I126" s="78">
        <f t="shared" si="142"/>
        <v>5</v>
      </c>
      <c r="J126" s="78">
        <f t="shared" si="142"/>
        <v>4</v>
      </c>
      <c r="K126" s="78">
        <f t="shared" si="142"/>
        <v>5</v>
      </c>
      <c r="L126" s="78">
        <f t="shared" si="142"/>
        <v>3</v>
      </c>
      <c r="M126" s="78">
        <f t="shared" si="142"/>
        <v>4</v>
      </c>
      <c r="N126" s="78">
        <f t="shared" si="142"/>
        <v>3</v>
      </c>
      <c r="O126" s="78">
        <f t="shared" si="142"/>
        <v>4</v>
      </c>
      <c r="P126" s="78">
        <f t="shared" si="142"/>
        <v>5</v>
      </c>
      <c r="Q126" s="78">
        <f t="shared" si="142"/>
        <v>4</v>
      </c>
      <c r="R126" s="78">
        <f t="shared" si="142"/>
        <v>4</v>
      </c>
      <c r="S126" s="78">
        <f t="shared" si="143"/>
        <v>4</v>
      </c>
      <c r="T126" s="78">
        <f t="shared" si="143"/>
        <v>3</v>
      </c>
      <c r="U126" s="78">
        <f t="shared" si="143"/>
        <v>3</v>
      </c>
      <c r="V126" s="78">
        <f t="shared" si="143"/>
        <v>4</v>
      </c>
      <c r="W126" s="78">
        <f t="shared" si="143"/>
        <v>4</v>
      </c>
      <c r="X126" s="78">
        <f t="shared" si="143"/>
        <v>0</v>
      </c>
      <c r="Y126" s="78">
        <f t="shared" si="143"/>
        <v>0</v>
      </c>
      <c r="Z126" s="78">
        <f t="shared" si="143"/>
        <v>0</v>
      </c>
      <c r="AA126" s="78">
        <f t="shared" si="143"/>
        <v>0</v>
      </c>
      <c r="AB126" s="78">
        <f t="shared" si="143"/>
        <v>0</v>
      </c>
      <c r="AC126" s="78">
        <f t="shared" si="144"/>
        <v>0</v>
      </c>
      <c r="AD126" s="78">
        <f t="shared" si="144"/>
        <v>0</v>
      </c>
      <c r="AE126" s="78">
        <f t="shared" si="144"/>
        <v>0</v>
      </c>
      <c r="AF126" s="78">
        <f t="shared" si="144"/>
        <v>0</v>
      </c>
      <c r="AG126" s="78">
        <f t="shared" si="144"/>
        <v>0</v>
      </c>
      <c r="AH126" s="78">
        <f t="shared" si="144"/>
        <v>0</v>
      </c>
      <c r="AI126" s="78">
        <f t="shared" si="144"/>
        <v>0</v>
      </c>
      <c r="AJ126" s="2" t="s">
        <v>227</v>
      </c>
      <c r="AK126" s="2" t="s">
        <v>197</v>
      </c>
      <c r="AL126" s="2" t="s">
        <v>229</v>
      </c>
      <c r="AM126" s="91">
        <v>5</v>
      </c>
      <c r="AN126" s="91">
        <v>4</v>
      </c>
      <c r="AO126" s="91">
        <v>5</v>
      </c>
      <c r="AP126" s="91">
        <v>3</v>
      </c>
      <c r="AQ126" s="91">
        <v>4</v>
      </c>
      <c r="AR126" s="91">
        <v>3</v>
      </c>
      <c r="AS126" s="91">
        <v>4</v>
      </c>
      <c r="AT126" s="91">
        <v>5</v>
      </c>
      <c r="AU126" s="91">
        <v>4</v>
      </c>
      <c r="AV126" s="91">
        <v>4</v>
      </c>
      <c r="AW126" s="91">
        <v>4</v>
      </c>
      <c r="AX126" s="91">
        <v>3</v>
      </c>
      <c r="AY126" s="91">
        <v>3</v>
      </c>
      <c r="AZ126" s="91">
        <v>4</v>
      </c>
      <c r="BA126" s="91">
        <v>4</v>
      </c>
    </row>
    <row r="127" spans="1:66" x14ac:dyDescent="0.25">
      <c r="A127" s="2" t="str">
        <f>IF(AL127&lt;&gt;"NF",AK127&amp;AL127+COUNTIF($C$83:$C126,C127),AK127&amp;AL127&amp;COUNTIF($C$83:$C126,C127))</f>
        <v>mNF1</v>
      </c>
      <c r="B127" s="2" t="str">
        <f t="array" aca="1" ref="B127" ca="1">INDEX(Spielerliste,MATCH(SMALL(COUNTIF(Spielerliste,"&lt;"&amp;Spielerliste),ROWS(AJ$83:AJ127)),COUNTIF(Spielerliste,"&lt;"&amp;Spielerliste),0))</f>
        <v>Werner Mooshammer</v>
      </c>
      <c r="C127" s="2" t="str">
        <f t="shared" si="140"/>
        <v>mNF</v>
      </c>
      <c r="D127" s="2">
        <f t="array" ref="D127">SUM(($AM127:$IV127=$AM$2:$IV$2-1)*($AM127:$IV127&gt;0))</f>
        <v>0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7</v>
      </c>
      <c r="G127" s="2">
        <f t="array" ref="G127">SUM(($AM127:$IV127&gt;$AM$2:$IV$2+1)*($AM127:$IV127&gt;0))</f>
        <v>3</v>
      </c>
      <c r="H127" s="2">
        <f t="shared" ca="1" si="141"/>
        <v>458.00126999999998</v>
      </c>
      <c r="I127" s="78">
        <f t="shared" si="142"/>
        <v>5</v>
      </c>
      <c r="J127" s="78">
        <f t="shared" si="142"/>
        <v>3</v>
      </c>
      <c r="K127" s="78">
        <f t="shared" si="142"/>
        <v>5</v>
      </c>
      <c r="L127" s="78">
        <f t="shared" si="142"/>
        <v>4</v>
      </c>
      <c r="M127" s="78">
        <f t="shared" si="142"/>
        <v>3</v>
      </c>
      <c r="N127" s="78">
        <f t="shared" si="142"/>
        <v>4</v>
      </c>
      <c r="O127" s="78">
        <f t="shared" si="142"/>
        <v>3</v>
      </c>
      <c r="P127" s="78">
        <f t="shared" si="142"/>
        <v>4</v>
      </c>
      <c r="Q127" s="78">
        <f t="shared" si="142"/>
        <v>3</v>
      </c>
      <c r="R127" s="78">
        <f t="shared" si="142"/>
        <v>4</v>
      </c>
      <c r="S127" s="78">
        <f t="shared" si="143"/>
        <v>3</v>
      </c>
      <c r="T127" s="78">
        <f t="shared" si="143"/>
        <v>4</v>
      </c>
      <c r="U127" s="78">
        <f t="shared" si="143"/>
        <v>4</v>
      </c>
      <c r="V127" s="78">
        <f t="shared" si="143"/>
        <v>5</v>
      </c>
      <c r="W127" s="78">
        <f t="shared" si="143"/>
        <v>4</v>
      </c>
      <c r="X127" s="78">
        <f t="shared" si="143"/>
        <v>0</v>
      </c>
      <c r="Y127" s="78">
        <f t="shared" si="143"/>
        <v>0</v>
      </c>
      <c r="Z127" s="78">
        <f t="shared" si="143"/>
        <v>0</v>
      </c>
      <c r="AA127" s="78">
        <f t="shared" si="143"/>
        <v>0</v>
      </c>
      <c r="AB127" s="78">
        <f t="shared" si="143"/>
        <v>0</v>
      </c>
      <c r="AC127" s="78">
        <f t="shared" si="144"/>
        <v>0</v>
      </c>
      <c r="AD127" s="78">
        <f t="shared" si="144"/>
        <v>0</v>
      </c>
      <c r="AE127" s="78">
        <f t="shared" si="144"/>
        <v>0</v>
      </c>
      <c r="AF127" s="78">
        <f t="shared" si="144"/>
        <v>0</v>
      </c>
      <c r="AG127" s="78">
        <f t="shared" si="144"/>
        <v>0</v>
      </c>
      <c r="AH127" s="78">
        <f t="shared" si="144"/>
        <v>0</v>
      </c>
      <c r="AI127" s="78">
        <f t="shared" si="144"/>
        <v>0</v>
      </c>
      <c r="AJ127" s="2" t="s">
        <v>228</v>
      </c>
      <c r="AK127" s="2" t="s">
        <v>197</v>
      </c>
      <c r="AL127" s="2" t="s">
        <v>229</v>
      </c>
      <c r="AM127" s="91">
        <v>5</v>
      </c>
      <c r="AN127" s="91">
        <v>3</v>
      </c>
      <c r="AO127" s="91">
        <v>5</v>
      </c>
      <c r="AP127" s="91">
        <v>4</v>
      </c>
      <c r="AQ127" s="91">
        <v>3</v>
      </c>
      <c r="AR127" s="91">
        <v>4</v>
      </c>
      <c r="AS127" s="91">
        <v>3</v>
      </c>
      <c r="AT127" s="91">
        <v>4</v>
      </c>
      <c r="AU127" s="91">
        <v>3</v>
      </c>
      <c r="AV127" s="91">
        <v>4</v>
      </c>
      <c r="AW127" s="91">
        <v>3</v>
      </c>
      <c r="AX127" s="91">
        <v>4</v>
      </c>
      <c r="AY127" s="91">
        <v>4</v>
      </c>
      <c r="AZ127" s="91">
        <v>5</v>
      </c>
      <c r="BA127" s="91">
        <v>4</v>
      </c>
    </row>
    <row r="128" spans="1:66" x14ac:dyDescent="0.25">
      <c r="A128" s="2" t="str">
        <f>IF(AL128&lt;&gt;"NF",AK128&amp;AL128+COUNTIF($C$83:$C127,C128),AK128&amp;AL128&amp;COUNTIF($C$83:$C127,C128))</f>
        <v>mNF2</v>
      </c>
      <c r="B128" s="2" t="str">
        <f t="array" aca="1" ref="B128" ca="1">INDEX(Spielerliste,MATCH(SMALL(COUNTIF(Spielerliste,"&lt;"&amp;Spielerliste),ROWS(AJ$83:AJ128)),COUNTIF(Spielerliste,"&lt;"&amp;Spielerliste),0))</f>
        <v>Wolf Naetar</v>
      </c>
      <c r="C128" s="2" t="str">
        <f t="shared" si="140"/>
        <v>mNF</v>
      </c>
      <c r="D128" s="2">
        <f t="array" ref="D128">SUM(($AM128:$IV128=$AM$2:$IV$2-1)*($AM128:$IV128&gt;0))</f>
        <v>0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4</v>
      </c>
      <c r="G128" s="2">
        <f t="array" ref="G128">SUM(($AM128:$IV128&gt;$AM$2:$IV$2+1)*($AM128:$IV128&gt;0))</f>
        <v>8</v>
      </c>
      <c r="H128" s="2">
        <f t="shared" ca="1" si="141"/>
        <v>465.00128000000001</v>
      </c>
      <c r="I128" s="78">
        <f t="shared" si="142"/>
        <v>5</v>
      </c>
      <c r="J128" s="78">
        <f t="shared" si="142"/>
        <v>3</v>
      </c>
      <c r="K128" s="78">
        <f t="shared" si="142"/>
        <v>5</v>
      </c>
      <c r="L128" s="78">
        <f t="shared" si="142"/>
        <v>5</v>
      </c>
      <c r="M128" s="78">
        <f t="shared" si="142"/>
        <v>4</v>
      </c>
      <c r="N128" s="78">
        <f t="shared" si="142"/>
        <v>4</v>
      </c>
      <c r="O128" s="78">
        <f t="shared" si="142"/>
        <v>3</v>
      </c>
      <c r="P128" s="78">
        <f t="shared" si="142"/>
        <v>3</v>
      </c>
      <c r="Q128" s="78">
        <f t="shared" si="142"/>
        <v>5</v>
      </c>
      <c r="R128" s="78">
        <f t="shared" si="142"/>
        <v>5</v>
      </c>
      <c r="S128" s="78">
        <f t="shared" si="143"/>
        <v>4</v>
      </c>
      <c r="T128" s="78">
        <f t="shared" si="143"/>
        <v>4</v>
      </c>
      <c r="U128" s="78">
        <f t="shared" si="143"/>
        <v>5</v>
      </c>
      <c r="V128" s="78">
        <f t="shared" si="143"/>
        <v>5</v>
      </c>
      <c r="W128" s="78">
        <f t="shared" si="143"/>
        <v>5</v>
      </c>
      <c r="X128" s="78">
        <f t="shared" si="143"/>
        <v>0</v>
      </c>
      <c r="Y128" s="78">
        <f t="shared" si="143"/>
        <v>0</v>
      </c>
      <c r="Z128" s="78">
        <f t="shared" si="143"/>
        <v>0</v>
      </c>
      <c r="AA128" s="78">
        <f t="shared" si="143"/>
        <v>0</v>
      </c>
      <c r="AB128" s="78">
        <f t="shared" si="143"/>
        <v>0</v>
      </c>
      <c r="AC128" s="78">
        <f t="shared" si="144"/>
        <v>0</v>
      </c>
      <c r="AD128" s="78">
        <f t="shared" si="144"/>
        <v>0</v>
      </c>
      <c r="AE128" s="78">
        <f t="shared" si="144"/>
        <v>0</v>
      </c>
      <c r="AF128" s="78">
        <f t="shared" si="144"/>
        <v>0</v>
      </c>
      <c r="AG128" s="78">
        <f t="shared" si="144"/>
        <v>0</v>
      </c>
      <c r="AH128" s="78">
        <f t="shared" si="144"/>
        <v>0</v>
      </c>
      <c r="AI128" s="78">
        <f t="shared" si="144"/>
        <v>0</v>
      </c>
      <c r="AJ128" s="2" t="s">
        <v>232</v>
      </c>
      <c r="AK128" s="2" t="s">
        <v>197</v>
      </c>
      <c r="AL128" s="2" t="s">
        <v>229</v>
      </c>
      <c r="AM128" s="91">
        <v>5</v>
      </c>
      <c r="AN128" s="91">
        <v>3</v>
      </c>
      <c r="AO128" s="91">
        <v>5</v>
      </c>
      <c r="AP128" s="91">
        <v>5</v>
      </c>
      <c r="AQ128" s="91">
        <v>4</v>
      </c>
      <c r="AR128" s="91">
        <v>4</v>
      </c>
      <c r="AS128" s="91">
        <v>3</v>
      </c>
      <c r="AT128" s="91">
        <v>3</v>
      </c>
      <c r="AU128" s="91">
        <v>5</v>
      </c>
      <c r="AV128" s="91">
        <v>5</v>
      </c>
      <c r="AW128" s="91">
        <v>4</v>
      </c>
      <c r="AX128" s="91">
        <v>4</v>
      </c>
      <c r="AY128" s="91">
        <v>5</v>
      </c>
      <c r="AZ128" s="91">
        <v>5</v>
      </c>
      <c r="BA128" s="91">
        <v>5</v>
      </c>
    </row>
    <row r="129" spans="1:101" x14ac:dyDescent="0.25">
      <c r="A129" s="2" t="str">
        <f>IF(AL129&lt;&gt;"NF",AK129&amp;AL129+COUNTIF($C$83:$C128,C129),AK129&amp;AL129&amp;COUNTIF($C$83:$C128,C129))</f>
        <v>0</v>
      </c>
      <c r="B129" s="2" t="e">
        <f t="array" aca="1" ref="B129" ca="1">INDEX(Spielerliste,MATCH(SMALL(COUNTIF(Spielerliste,"&lt;"&amp;Spielerliste),ROWS(AJ$83:AJ129)),COUNTIF(Spielerliste,"&lt;"&amp;Spielerliste),0))</f>
        <v>#NUM!</v>
      </c>
      <c r="C129" s="2" t="str">
        <f t="shared" si="140"/>
        <v/>
      </c>
      <c r="D129" s="2">
        <f t="array" ref="D129">SUM(($AM129:$IV129=$AM$2:$IV$2-1)*($AM129:$IV129&gt;0))</f>
        <v>0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0</v>
      </c>
      <c r="G129" s="2">
        <f t="array" ref="G129">SUM(($AM129:$IV129&gt;$AM$2:$IV$2+1)*($AM129:$IV129&gt;0))</f>
        <v>0</v>
      </c>
      <c r="H129" s="2">
        <f t="shared" si="141"/>
        <v>10000</v>
      </c>
      <c r="I129" s="78">
        <f t="shared" si="142"/>
        <v>0</v>
      </c>
      <c r="J129" s="78">
        <f t="shared" si="142"/>
        <v>0</v>
      </c>
      <c r="K129" s="78">
        <f t="shared" si="142"/>
        <v>0</v>
      </c>
      <c r="L129" s="78">
        <f t="shared" si="142"/>
        <v>0</v>
      </c>
      <c r="M129" s="78">
        <f t="shared" si="142"/>
        <v>0</v>
      </c>
      <c r="N129" s="78">
        <f t="shared" si="142"/>
        <v>0</v>
      </c>
      <c r="O129" s="78">
        <f t="shared" si="142"/>
        <v>0</v>
      </c>
      <c r="P129" s="78">
        <f t="shared" si="142"/>
        <v>0</v>
      </c>
      <c r="Q129" s="78">
        <f t="shared" si="142"/>
        <v>0</v>
      </c>
      <c r="R129" s="78">
        <f t="shared" si="142"/>
        <v>0</v>
      </c>
      <c r="S129" s="78">
        <f t="shared" si="143"/>
        <v>0</v>
      </c>
      <c r="T129" s="78">
        <f t="shared" si="143"/>
        <v>0</v>
      </c>
      <c r="U129" s="78">
        <f t="shared" si="143"/>
        <v>0</v>
      </c>
      <c r="V129" s="78">
        <f t="shared" si="143"/>
        <v>0</v>
      </c>
      <c r="W129" s="78">
        <f t="shared" si="143"/>
        <v>0</v>
      </c>
      <c r="X129" s="78">
        <f t="shared" si="143"/>
        <v>0</v>
      </c>
      <c r="Y129" s="78">
        <f t="shared" si="143"/>
        <v>0</v>
      </c>
      <c r="Z129" s="78">
        <f t="shared" si="143"/>
        <v>0</v>
      </c>
      <c r="AA129" s="78">
        <f t="shared" si="143"/>
        <v>0</v>
      </c>
      <c r="AB129" s="78">
        <f t="shared" si="143"/>
        <v>0</v>
      </c>
      <c r="AC129" s="78">
        <f t="shared" si="144"/>
        <v>0</v>
      </c>
      <c r="AD129" s="78">
        <f t="shared" si="144"/>
        <v>0</v>
      </c>
      <c r="AE129" s="78">
        <f t="shared" si="144"/>
        <v>0</v>
      </c>
      <c r="AF129" s="78">
        <f t="shared" si="144"/>
        <v>0</v>
      </c>
      <c r="AG129" s="78">
        <f t="shared" si="144"/>
        <v>0</v>
      </c>
      <c r="AH129" s="78">
        <f t="shared" si="144"/>
        <v>0</v>
      </c>
      <c r="AI129" s="78">
        <f t="shared" si="144"/>
        <v>0</v>
      </c>
      <c r="AJ129" s="2"/>
      <c r="AK129" s="2"/>
      <c r="AL129" s="2"/>
    </row>
    <row r="130" spans="1:101" x14ac:dyDescent="0.25">
      <c r="A130" s="2" t="str">
        <f>IF(AL130&lt;&gt;"NF",AK130&amp;AL130+COUNTIF($C$83:$C129,C130),AK130&amp;AL130&amp;COUNTIF($C$83:$C129,C130))</f>
        <v>1</v>
      </c>
      <c r="B130" s="2" t="e">
        <f t="array" aca="1" ref="B130" ca="1">INDEX(Spielerliste,MATCH(SMALL(COUNTIF(Spielerliste,"&lt;"&amp;Spielerliste),ROWS(AJ$83:AJ130)),COUNTIF(Spielerliste,"&lt;"&amp;Spielerliste),0))</f>
        <v>#NUM!</v>
      </c>
      <c r="C130" s="2" t="str">
        <f t="shared" si="140"/>
        <v/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0</v>
      </c>
      <c r="G130" s="2">
        <f t="array" ref="G130">SUM(($AM130:$IV130&gt;$AM$2:$IV$2+1)*($AM130:$IV130&gt;0))</f>
        <v>0</v>
      </c>
      <c r="H130" s="2">
        <f t="shared" si="141"/>
        <v>10000</v>
      </c>
      <c r="I130" s="78">
        <f t="shared" si="142"/>
        <v>0</v>
      </c>
      <c r="J130" s="78">
        <f t="shared" si="142"/>
        <v>0</v>
      </c>
      <c r="K130" s="78">
        <f t="shared" si="142"/>
        <v>0</v>
      </c>
      <c r="L130" s="78">
        <f t="shared" si="142"/>
        <v>0</v>
      </c>
      <c r="M130" s="78">
        <f t="shared" si="142"/>
        <v>0</v>
      </c>
      <c r="N130" s="78">
        <f t="shared" si="142"/>
        <v>0</v>
      </c>
      <c r="O130" s="78">
        <f t="shared" si="142"/>
        <v>0</v>
      </c>
      <c r="P130" s="78">
        <f t="shared" si="142"/>
        <v>0</v>
      </c>
      <c r="Q130" s="78">
        <f t="shared" si="142"/>
        <v>0</v>
      </c>
      <c r="R130" s="78">
        <f t="shared" si="142"/>
        <v>0</v>
      </c>
      <c r="S130" s="78">
        <f t="shared" si="143"/>
        <v>0</v>
      </c>
      <c r="T130" s="78">
        <f t="shared" si="143"/>
        <v>0</v>
      </c>
      <c r="U130" s="78">
        <f t="shared" si="143"/>
        <v>0</v>
      </c>
      <c r="V130" s="78">
        <f t="shared" si="143"/>
        <v>0</v>
      </c>
      <c r="W130" s="78">
        <f t="shared" si="143"/>
        <v>0</v>
      </c>
      <c r="X130" s="78">
        <f t="shared" si="143"/>
        <v>0</v>
      </c>
      <c r="Y130" s="78">
        <f t="shared" si="143"/>
        <v>0</v>
      </c>
      <c r="Z130" s="78">
        <f t="shared" si="143"/>
        <v>0</v>
      </c>
      <c r="AA130" s="78">
        <f t="shared" si="143"/>
        <v>0</v>
      </c>
      <c r="AB130" s="78">
        <f t="shared" si="143"/>
        <v>0</v>
      </c>
      <c r="AC130" s="78">
        <f t="shared" si="144"/>
        <v>0</v>
      </c>
      <c r="AD130" s="78">
        <f t="shared" si="144"/>
        <v>0</v>
      </c>
      <c r="AE130" s="78">
        <f t="shared" si="144"/>
        <v>0</v>
      </c>
      <c r="AF130" s="78">
        <f t="shared" si="144"/>
        <v>0</v>
      </c>
      <c r="AG130" s="78">
        <f t="shared" si="144"/>
        <v>0</v>
      </c>
      <c r="AH130" s="78">
        <f t="shared" si="144"/>
        <v>0</v>
      </c>
      <c r="AI130" s="78">
        <f t="shared" si="144"/>
        <v>0</v>
      </c>
      <c r="AJ130" s="2"/>
      <c r="AK130" s="2"/>
      <c r="AL130" s="2"/>
    </row>
    <row r="131" spans="1:101" x14ac:dyDescent="0.25">
      <c r="A131" s="2" t="str">
        <f>IF(AL131&lt;&gt;"NF",AK131&amp;AL131+COUNTIF($C$83:$C130,C131),AK131&amp;AL131&amp;COUNTIF($C$83:$C130,C131))</f>
        <v>2</v>
      </c>
      <c r="B131" s="2" t="e">
        <f t="array" aca="1" ref="B131" ca="1">INDEX(Spielerliste,MATCH(SMALL(COUNTIF(Spielerliste,"&lt;"&amp;Spielerliste),ROWS(AJ$83:AJ131)),COUNTIF(Spielerliste,"&lt;"&amp;Spielerliste),0))</f>
        <v>#NUM!</v>
      </c>
      <c r="C131" s="2" t="str">
        <f t="shared" si="140"/>
        <v/>
      </c>
      <c r="D131" s="2">
        <f t="array" ref="D131">SUM(($AM131:$IV131=$AM$2:$IV$2-1)*($AM131:$IV131&gt;0))</f>
        <v>0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0</v>
      </c>
      <c r="G131" s="2">
        <f t="array" ref="G131">SUM(($AM131:$IV131&gt;$AM$2:$IV$2+1)*($AM131:$IV131&gt;0))</f>
        <v>0</v>
      </c>
      <c r="H131" s="2">
        <f t="shared" si="141"/>
        <v>10000</v>
      </c>
      <c r="I131" s="78">
        <f t="shared" si="142"/>
        <v>0</v>
      </c>
      <c r="J131" s="78">
        <f t="shared" si="142"/>
        <v>0</v>
      </c>
      <c r="K131" s="78">
        <f t="shared" si="142"/>
        <v>0</v>
      </c>
      <c r="L131" s="78">
        <f t="shared" si="142"/>
        <v>0</v>
      </c>
      <c r="M131" s="78">
        <f t="shared" si="142"/>
        <v>0</v>
      </c>
      <c r="N131" s="78">
        <f t="shared" si="142"/>
        <v>0</v>
      </c>
      <c r="O131" s="78">
        <f t="shared" si="142"/>
        <v>0</v>
      </c>
      <c r="P131" s="78">
        <f t="shared" si="142"/>
        <v>0</v>
      </c>
      <c r="Q131" s="78">
        <f t="shared" si="142"/>
        <v>0</v>
      </c>
      <c r="R131" s="78">
        <f t="shared" si="142"/>
        <v>0</v>
      </c>
      <c r="S131" s="78">
        <f t="shared" si="143"/>
        <v>0</v>
      </c>
      <c r="T131" s="78">
        <f t="shared" si="143"/>
        <v>0</v>
      </c>
      <c r="U131" s="78">
        <f t="shared" si="143"/>
        <v>0</v>
      </c>
      <c r="V131" s="78">
        <f t="shared" si="143"/>
        <v>0</v>
      </c>
      <c r="W131" s="78">
        <f t="shared" si="143"/>
        <v>0</v>
      </c>
      <c r="X131" s="78">
        <f t="shared" si="143"/>
        <v>0</v>
      </c>
      <c r="Y131" s="78">
        <f t="shared" si="143"/>
        <v>0</v>
      </c>
      <c r="Z131" s="78">
        <f t="shared" si="143"/>
        <v>0</v>
      </c>
      <c r="AA131" s="78">
        <f t="shared" si="143"/>
        <v>0</v>
      </c>
      <c r="AB131" s="78">
        <f t="shared" si="143"/>
        <v>0</v>
      </c>
      <c r="AC131" s="78">
        <f t="shared" si="144"/>
        <v>0</v>
      </c>
      <c r="AD131" s="78">
        <f t="shared" si="144"/>
        <v>0</v>
      </c>
      <c r="AE131" s="78">
        <f t="shared" si="144"/>
        <v>0</v>
      </c>
      <c r="AF131" s="78">
        <f t="shared" si="144"/>
        <v>0</v>
      </c>
      <c r="AG131" s="78">
        <f t="shared" si="144"/>
        <v>0</v>
      </c>
      <c r="AH131" s="78">
        <f t="shared" si="144"/>
        <v>0</v>
      </c>
      <c r="AI131" s="78">
        <f t="shared" si="144"/>
        <v>0</v>
      </c>
      <c r="AJ131" s="2"/>
      <c r="AK131" s="2"/>
      <c r="AL131" s="2"/>
    </row>
    <row r="132" spans="1:101" x14ac:dyDescent="0.25">
      <c r="A132" s="2" t="str">
        <f>IF(AL132&lt;&gt;"NF",AK132&amp;AL132+COUNTIF($C$83:$C131,C132),AK132&amp;AL132&amp;COUNTIF($C$83:$C131,C132))</f>
        <v>3</v>
      </c>
      <c r="B132" s="2" t="e">
        <f t="array" aca="1" ref="B132" ca="1">INDEX(Spielerliste,MATCH(SMALL(COUNTIF(Spielerliste,"&lt;"&amp;Spielerliste),ROWS(AJ$83:AJ132)),COUNTIF(Spielerliste,"&lt;"&amp;Spielerliste),0))</f>
        <v>#NUM!</v>
      </c>
      <c r="C132" s="2" t="str">
        <f t="shared" si="140"/>
        <v/>
      </c>
      <c r="D132" s="2">
        <f t="array" ref="D132">SUM(($AM132:$IV132=$AM$2:$IV$2-1)*($AM132:$IV132&gt;0))</f>
        <v>0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0</v>
      </c>
      <c r="G132" s="2">
        <f t="array" ref="G132">SUM(($AM132:$IV132&gt;$AM$2:$IV$2+1)*($AM132:$IV132&gt;0))</f>
        <v>0</v>
      </c>
      <c r="H132" s="2">
        <f t="shared" si="141"/>
        <v>10000</v>
      </c>
      <c r="I132" s="78">
        <f t="shared" si="142"/>
        <v>0</v>
      </c>
      <c r="J132" s="78">
        <f t="shared" si="142"/>
        <v>0</v>
      </c>
      <c r="K132" s="78">
        <f t="shared" si="142"/>
        <v>0</v>
      </c>
      <c r="L132" s="78">
        <f t="shared" si="142"/>
        <v>0</v>
      </c>
      <c r="M132" s="78">
        <f t="shared" si="142"/>
        <v>0</v>
      </c>
      <c r="N132" s="78">
        <f t="shared" si="142"/>
        <v>0</v>
      </c>
      <c r="O132" s="78">
        <f t="shared" si="142"/>
        <v>0</v>
      </c>
      <c r="P132" s="78">
        <f t="shared" si="142"/>
        <v>0</v>
      </c>
      <c r="Q132" s="78">
        <f t="shared" si="142"/>
        <v>0</v>
      </c>
      <c r="R132" s="78">
        <f t="shared" si="142"/>
        <v>0</v>
      </c>
      <c r="S132" s="78">
        <f t="shared" si="143"/>
        <v>0</v>
      </c>
      <c r="T132" s="78">
        <f t="shared" si="143"/>
        <v>0</v>
      </c>
      <c r="U132" s="78">
        <f t="shared" si="143"/>
        <v>0</v>
      </c>
      <c r="V132" s="78">
        <f t="shared" si="143"/>
        <v>0</v>
      </c>
      <c r="W132" s="78">
        <f t="shared" si="143"/>
        <v>0</v>
      </c>
      <c r="X132" s="78">
        <f t="shared" si="143"/>
        <v>0</v>
      </c>
      <c r="Y132" s="78">
        <f t="shared" si="143"/>
        <v>0</v>
      </c>
      <c r="Z132" s="78">
        <f t="shared" si="143"/>
        <v>0</v>
      </c>
      <c r="AA132" s="78">
        <f t="shared" si="143"/>
        <v>0</v>
      </c>
      <c r="AB132" s="78">
        <f t="shared" si="143"/>
        <v>0</v>
      </c>
      <c r="AC132" s="78">
        <f t="shared" si="144"/>
        <v>0</v>
      </c>
      <c r="AD132" s="78">
        <f t="shared" si="144"/>
        <v>0</v>
      </c>
      <c r="AE132" s="78">
        <f t="shared" si="144"/>
        <v>0</v>
      </c>
      <c r="AF132" s="78">
        <f t="shared" si="144"/>
        <v>0</v>
      </c>
      <c r="AG132" s="78">
        <f t="shared" si="144"/>
        <v>0</v>
      </c>
      <c r="AH132" s="78">
        <f t="shared" si="144"/>
        <v>0</v>
      </c>
      <c r="AI132" s="78">
        <f t="shared" si="144"/>
        <v>0</v>
      </c>
      <c r="AJ132" s="2"/>
      <c r="AK132" s="2"/>
      <c r="AL132" s="2"/>
    </row>
    <row r="133" spans="1:101" x14ac:dyDescent="0.25">
      <c r="A133" s="2" t="str">
        <f>IF(AL133&lt;&gt;"NF",AK133&amp;AL133+COUNTIF($C$83:$C132,C133),AK133&amp;AL133&amp;COUNTIF($C$83:$C132,C133))</f>
        <v>4</v>
      </c>
      <c r="B133" s="2" t="e">
        <f t="array" aca="1" ref="B133" ca="1">INDEX(Spielerliste,MATCH(SMALL(COUNTIF(Spielerliste,"&lt;"&amp;Spielerliste),ROWS(AJ$83:AJ133)),COUNTIF(Spielerliste,"&lt;"&amp;Spielerliste),0))</f>
        <v>#NUM!</v>
      </c>
      <c r="C133" s="2" t="str">
        <f t="shared" si="140"/>
        <v/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0</v>
      </c>
      <c r="G133" s="2">
        <f t="array" ref="G133">SUM(($AM133:$IV133&gt;$AM$2:$IV$2+1)*($AM133:$IV133&gt;0))</f>
        <v>0</v>
      </c>
      <c r="H133" s="2">
        <f t="shared" si="141"/>
        <v>10000</v>
      </c>
      <c r="I133" s="78">
        <f t="shared" ref="I133:R142" si="145">SUMIF($AM$82:$IV$82,I$82,$AM133:$IV133)</f>
        <v>0</v>
      </c>
      <c r="J133" s="78">
        <f t="shared" si="145"/>
        <v>0</v>
      </c>
      <c r="K133" s="78">
        <f t="shared" si="145"/>
        <v>0</v>
      </c>
      <c r="L133" s="78">
        <f t="shared" si="145"/>
        <v>0</v>
      </c>
      <c r="M133" s="78">
        <f t="shared" si="145"/>
        <v>0</v>
      </c>
      <c r="N133" s="78">
        <f t="shared" si="145"/>
        <v>0</v>
      </c>
      <c r="O133" s="78">
        <f t="shared" si="145"/>
        <v>0</v>
      </c>
      <c r="P133" s="78">
        <f t="shared" si="145"/>
        <v>0</v>
      </c>
      <c r="Q133" s="78">
        <f t="shared" si="145"/>
        <v>0</v>
      </c>
      <c r="R133" s="78">
        <f t="shared" si="145"/>
        <v>0</v>
      </c>
      <c r="S133" s="78">
        <f t="shared" ref="S133:AB142" si="146">SUMIF($AM$82:$IV$82,S$82,$AM133:$IV133)</f>
        <v>0</v>
      </c>
      <c r="T133" s="78">
        <f t="shared" si="146"/>
        <v>0</v>
      </c>
      <c r="U133" s="78">
        <f t="shared" si="146"/>
        <v>0</v>
      </c>
      <c r="V133" s="78">
        <f t="shared" si="146"/>
        <v>0</v>
      </c>
      <c r="W133" s="78">
        <f t="shared" si="146"/>
        <v>0</v>
      </c>
      <c r="X133" s="78">
        <f t="shared" si="146"/>
        <v>0</v>
      </c>
      <c r="Y133" s="78">
        <f t="shared" si="146"/>
        <v>0</v>
      </c>
      <c r="Z133" s="78">
        <f t="shared" si="146"/>
        <v>0</v>
      </c>
      <c r="AA133" s="78">
        <f t="shared" si="146"/>
        <v>0</v>
      </c>
      <c r="AB133" s="78">
        <f t="shared" si="146"/>
        <v>0</v>
      </c>
      <c r="AC133" s="78">
        <f t="shared" ref="AC133:AI142" si="147">SUMIF($AM$82:$IV$82,AC$82,$AM133:$IV133)</f>
        <v>0</v>
      </c>
      <c r="AD133" s="78">
        <f t="shared" si="147"/>
        <v>0</v>
      </c>
      <c r="AE133" s="78">
        <f t="shared" si="147"/>
        <v>0</v>
      </c>
      <c r="AF133" s="78">
        <f t="shared" si="147"/>
        <v>0</v>
      </c>
      <c r="AG133" s="78">
        <f t="shared" si="147"/>
        <v>0</v>
      </c>
      <c r="AH133" s="78">
        <f t="shared" si="147"/>
        <v>0</v>
      </c>
      <c r="AI133" s="78">
        <f t="shared" si="147"/>
        <v>0</v>
      </c>
      <c r="AJ133" s="2"/>
      <c r="AK133" s="2"/>
      <c r="AL133" s="2"/>
    </row>
    <row r="134" spans="1:101" x14ac:dyDescent="0.25">
      <c r="A134" s="2" t="str">
        <f>IF(AL134&lt;&gt;"NF",AK134&amp;AL134+COUNTIF($C$83:$C133,C134),AK134&amp;AL134&amp;COUNTIF($C$83:$C133,C134))</f>
        <v>5</v>
      </c>
      <c r="B134" s="2" t="e">
        <f t="array" aca="1" ref="B134" ca="1">INDEX(Spielerliste,MATCH(SMALL(COUNTIF(Spielerliste,"&lt;"&amp;Spielerliste),ROWS(AJ$83:AJ134)),COUNTIF(Spielerliste,"&lt;"&amp;Spielerliste),0))</f>
        <v>#NUM!</v>
      </c>
      <c r="C134" s="2" t="str">
        <f t="shared" si="140"/>
        <v/>
      </c>
      <c r="D134" s="2">
        <f t="array" ref="D134">SUM(($AM134:$IV134=$AM$2:$IV$2-1)*($AM134:$IV134&gt;0))</f>
        <v>0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0</v>
      </c>
      <c r="G134" s="2">
        <f t="array" ref="G134">SUM(($AM134:$IV134&gt;$AM$2:$IV$2+1)*($AM134:$IV134&gt;0))</f>
        <v>0</v>
      </c>
      <c r="H134" s="2">
        <f t="shared" si="141"/>
        <v>10000</v>
      </c>
      <c r="I134" s="78">
        <f t="shared" si="145"/>
        <v>0</v>
      </c>
      <c r="J134" s="78">
        <f t="shared" si="145"/>
        <v>0</v>
      </c>
      <c r="K134" s="78">
        <f t="shared" si="145"/>
        <v>0</v>
      </c>
      <c r="L134" s="78">
        <f t="shared" si="145"/>
        <v>0</v>
      </c>
      <c r="M134" s="78">
        <f t="shared" si="145"/>
        <v>0</v>
      </c>
      <c r="N134" s="78">
        <f t="shared" si="145"/>
        <v>0</v>
      </c>
      <c r="O134" s="78">
        <f t="shared" si="145"/>
        <v>0</v>
      </c>
      <c r="P134" s="78">
        <f t="shared" si="145"/>
        <v>0</v>
      </c>
      <c r="Q134" s="78">
        <f t="shared" si="145"/>
        <v>0</v>
      </c>
      <c r="R134" s="78">
        <f t="shared" si="145"/>
        <v>0</v>
      </c>
      <c r="S134" s="78">
        <f t="shared" si="146"/>
        <v>0</v>
      </c>
      <c r="T134" s="78">
        <f t="shared" si="146"/>
        <v>0</v>
      </c>
      <c r="U134" s="78">
        <f t="shared" si="146"/>
        <v>0</v>
      </c>
      <c r="V134" s="78">
        <f t="shared" si="146"/>
        <v>0</v>
      </c>
      <c r="W134" s="78">
        <f t="shared" si="146"/>
        <v>0</v>
      </c>
      <c r="X134" s="78">
        <f t="shared" si="146"/>
        <v>0</v>
      </c>
      <c r="Y134" s="78">
        <f t="shared" si="146"/>
        <v>0</v>
      </c>
      <c r="Z134" s="78">
        <f t="shared" si="146"/>
        <v>0</v>
      </c>
      <c r="AA134" s="78">
        <f t="shared" si="146"/>
        <v>0</v>
      </c>
      <c r="AB134" s="78">
        <f t="shared" si="146"/>
        <v>0</v>
      </c>
      <c r="AC134" s="78">
        <f t="shared" si="147"/>
        <v>0</v>
      </c>
      <c r="AD134" s="78">
        <f t="shared" si="147"/>
        <v>0</v>
      </c>
      <c r="AE134" s="78">
        <f t="shared" si="147"/>
        <v>0</v>
      </c>
      <c r="AF134" s="78">
        <f t="shared" si="147"/>
        <v>0</v>
      </c>
      <c r="AG134" s="78">
        <f t="shared" si="147"/>
        <v>0</v>
      </c>
      <c r="AH134" s="78">
        <f t="shared" si="147"/>
        <v>0</v>
      </c>
      <c r="AI134" s="78">
        <f t="shared" si="147"/>
        <v>0</v>
      </c>
      <c r="AJ134" s="2"/>
      <c r="AK134" s="2"/>
      <c r="AL134" s="2"/>
    </row>
    <row r="135" spans="1:101" x14ac:dyDescent="0.25">
      <c r="A135" s="2" t="str">
        <f>IF(AL135&lt;&gt;"NF",AK135&amp;AL135+COUNTIF($C$83:$C134,C135),AK135&amp;AL135&amp;COUNTIF($C$83:$C134,C135))</f>
        <v>6</v>
      </c>
      <c r="B135" s="2" t="e">
        <f t="array" aca="1" ref="B135" ca="1">INDEX(Spielerliste,MATCH(SMALL(COUNTIF(Spielerliste,"&lt;"&amp;Spielerliste),ROWS(AJ$83:AJ135)),COUNTIF(Spielerliste,"&lt;"&amp;Spielerliste),0))</f>
        <v>#NUM!</v>
      </c>
      <c r="C135" s="2" t="str">
        <f t="shared" si="140"/>
        <v/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0</v>
      </c>
      <c r="G135" s="2">
        <f t="array" ref="G135">SUM(($AM135:$IV135&gt;$AM$2:$IV$2+1)*($AM135:$IV135&gt;0))</f>
        <v>0</v>
      </c>
      <c r="H135" s="2">
        <f t="shared" si="141"/>
        <v>10000</v>
      </c>
      <c r="I135" s="78">
        <f t="shared" si="145"/>
        <v>0</v>
      </c>
      <c r="J135" s="78">
        <f t="shared" si="145"/>
        <v>0</v>
      </c>
      <c r="K135" s="78">
        <f t="shared" si="145"/>
        <v>0</v>
      </c>
      <c r="L135" s="78">
        <f t="shared" si="145"/>
        <v>0</v>
      </c>
      <c r="M135" s="78">
        <f t="shared" si="145"/>
        <v>0</v>
      </c>
      <c r="N135" s="78">
        <f t="shared" si="145"/>
        <v>0</v>
      </c>
      <c r="O135" s="78">
        <f t="shared" si="145"/>
        <v>0</v>
      </c>
      <c r="P135" s="78">
        <f t="shared" si="145"/>
        <v>0</v>
      </c>
      <c r="Q135" s="78">
        <f t="shared" si="145"/>
        <v>0</v>
      </c>
      <c r="R135" s="78">
        <f t="shared" si="145"/>
        <v>0</v>
      </c>
      <c r="S135" s="78">
        <f t="shared" si="146"/>
        <v>0</v>
      </c>
      <c r="T135" s="78">
        <f t="shared" si="146"/>
        <v>0</v>
      </c>
      <c r="U135" s="78">
        <f t="shared" si="146"/>
        <v>0</v>
      </c>
      <c r="V135" s="78">
        <f t="shared" si="146"/>
        <v>0</v>
      </c>
      <c r="W135" s="78">
        <f t="shared" si="146"/>
        <v>0</v>
      </c>
      <c r="X135" s="78">
        <f t="shared" si="146"/>
        <v>0</v>
      </c>
      <c r="Y135" s="78">
        <f t="shared" si="146"/>
        <v>0</v>
      </c>
      <c r="Z135" s="78">
        <f t="shared" si="146"/>
        <v>0</v>
      </c>
      <c r="AA135" s="78">
        <f t="shared" si="146"/>
        <v>0</v>
      </c>
      <c r="AB135" s="78">
        <f t="shared" si="146"/>
        <v>0</v>
      </c>
      <c r="AC135" s="78">
        <f t="shared" si="147"/>
        <v>0</v>
      </c>
      <c r="AD135" s="78">
        <f t="shared" si="147"/>
        <v>0</v>
      </c>
      <c r="AE135" s="78">
        <f t="shared" si="147"/>
        <v>0</v>
      </c>
      <c r="AF135" s="78">
        <f t="shared" si="147"/>
        <v>0</v>
      </c>
      <c r="AG135" s="78">
        <f t="shared" si="147"/>
        <v>0</v>
      </c>
      <c r="AH135" s="78">
        <f t="shared" si="147"/>
        <v>0</v>
      </c>
      <c r="AI135" s="78">
        <f t="shared" si="147"/>
        <v>0</v>
      </c>
      <c r="AJ135" s="2"/>
      <c r="AK135" s="2"/>
      <c r="AL135" s="2"/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7</v>
      </c>
      <c r="B136" s="2" t="e">
        <f t="array" aca="1" ref="B136" ca="1">INDEX(Spielerliste,MATCH(SMALL(COUNTIF(Spielerliste,"&lt;"&amp;Spielerliste),ROWS(AJ$83:AJ136)),COUNTIF(Spielerliste,"&lt;"&amp;Spielerliste),0))</f>
        <v>#NUM!</v>
      </c>
      <c r="C136" s="2" t="str">
        <f t="shared" si="140"/>
        <v/>
      </c>
      <c r="D136" s="2">
        <f t="array" ref="D136">SUM(($AM136:$IV136=$AM$2:$IV$2-1)*($AM136:$IV136&gt;0))</f>
        <v>0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0</v>
      </c>
      <c r="G136" s="2">
        <f t="array" ref="G136">SUM(($AM136:$IV136&gt;$AM$2:$IV$2+1)*($AM136:$IV136&gt;0))</f>
        <v>0</v>
      </c>
      <c r="H136" s="2">
        <f t="shared" si="141"/>
        <v>10000</v>
      </c>
      <c r="I136" s="78">
        <f t="shared" si="145"/>
        <v>0</v>
      </c>
      <c r="J136" s="78">
        <f t="shared" si="145"/>
        <v>0</v>
      </c>
      <c r="K136" s="78">
        <f t="shared" si="145"/>
        <v>0</v>
      </c>
      <c r="L136" s="78">
        <f t="shared" si="145"/>
        <v>0</v>
      </c>
      <c r="M136" s="78">
        <f t="shared" si="145"/>
        <v>0</v>
      </c>
      <c r="N136" s="78">
        <f t="shared" si="145"/>
        <v>0</v>
      </c>
      <c r="O136" s="78">
        <f t="shared" si="145"/>
        <v>0</v>
      </c>
      <c r="P136" s="78">
        <f t="shared" si="145"/>
        <v>0</v>
      </c>
      <c r="Q136" s="78">
        <f t="shared" si="145"/>
        <v>0</v>
      </c>
      <c r="R136" s="78">
        <f t="shared" si="145"/>
        <v>0</v>
      </c>
      <c r="S136" s="78">
        <f t="shared" si="146"/>
        <v>0</v>
      </c>
      <c r="T136" s="78">
        <f t="shared" si="146"/>
        <v>0</v>
      </c>
      <c r="U136" s="78">
        <f t="shared" si="146"/>
        <v>0</v>
      </c>
      <c r="V136" s="78">
        <f t="shared" si="146"/>
        <v>0</v>
      </c>
      <c r="W136" s="78">
        <f t="shared" si="146"/>
        <v>0</v>
      </c>
      <c r="X136" s="78">
        <f t="shared" si="146"/>
        <v>0</v>
      </c>
      <c r="Y136" s="78">
        <f t="shared" si="146"/>
        <v>0</v>
      </c>
      <c r="Z136" s="78">
        <f t="shared" si="146"/>
        <v>0</v>
      </c>
      <c r="AA136" s="78">
        <f t="shared" si="146"/>
        <v>0</v>
      </c>
      <c r="AB136" s="78">
        <f t="shared" si="146"/>
        <v>0</v>
      </c>
      <c r="AC136" s="78">
        <f t="shared" si="147"/>
        <v>0</v>
      </c>
      <c r="AD136" s="78">
        <f t="shared" si="147"/>
        <v>0</v>
      </c>
      <c r="AE136" s="78">
        <f t="shared" si="147"/>
        <v>0</v>
      </c>
      <c r="AF136" s="78">
        <f t="shared" si="147"/>
        <v>0</v>
      </c>
      <c r="AG136" s="78">
        <f t="shared" si="147"/>
        <v>0</v>
      </c>
      <c r="AH136" s="78">
        <f t="shared" si="147"/>
        <v>0</v>
      </c>
      <c r="AI136" s="78">
        <f t="shared" si="147"/>
        <v>0</v>
      </c>
      <c r="AJ136" s="2"/>
      <c r="AK136" s="2"/>
      <c r="AL136" s="2"/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8</v>
      </c>
      <c r="B137" s="2" t="e">
        <f t="array" aca="1" ref="B137" ca="1">INDEX(Spielerliste,MATCH(SMALL(COUNTIF(Spielerliste,"&lt;"&amp;Spielerliste),ROWS(AJ$83:AJ137)),COUNTIF(Spielerliste,"&lt;"&amp;Spielerliste),0))</f>
        <v>#NUM!</v>
      </c>
      <c r="C137" s="2" t="str">
        <f t="shared" si="140"/>
        <v/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0</v>
      </c>
      <c r="G137" s="2">
        <f t="array" ref="G137">SUM(($AM137:$IV137&gt;$AM$2:$IV$2+1)*($AM137:$IV137&gt;0))</f>
        <v>0</v>
      </c>
      <c r="H137" s="2">
        <f t="shared" si="141"/>
        <v>10000</v>
      </c>
      <c r="I137" s="78">
        <f t="shared" si="145"/>
        <v>0</v>
      </c>
      <c r="J137" s="78">
        <f t="shared" si="145"/>
        <v>0</v>
      </c>
      <c r="K137" s="78">
        <f t="shared" si="145"/>
        <v>0</v>
      </c>
      <c r="L137" s="78">
        <f t="shared" si="145"/>
        <v>0</v>
      </c>
      <c r="M137" s="78">
        <f t="shared" si="145"/>
        <v>0</v>
      </c>
      <c r="N137" s="78">
        <f t="shared" si="145"/>
        <v>0</v>
      </c>
      <c r="O137" s="78">
        <f t="shared" si="145"/>
        <v>0</v>
      </c>
      <c r="P137" s="78">
        <f t="shared" si="145"/>
        <v>0</v>
      </c>
      <c r="Q137" s="78">
        <f t="shared" si="145"/>
        <v>0</v>
      </c>
      <c r="R137" s="78">
        <f t="shared" si="145"/>
        <v>0</v>
      </c>
      <c r="S137" s="78">
        <f t="shared" si="146"/>
        <v>0</v>
      </c>
      <c r="T137" s="78">
        <f t="shared" si="146"/>
        <v>0</v>
      </c>
      <c r="U137" s="78">
        <f t="shared" si="146"/>
        <v>0</v>
      </c>
      <c r="V137" s="78">
        <f t="shared" si="146"/>
        <v>0</v>
      </c>
      <c r="W137" s="78">
        <f t="shared" si="146"/>
        <v>0</v>
      </c>
      <c r="X137" s="78">
        <f t="shared" si="146"/>
        <v>0</v>
      </c>
      <c r="Y137" s="78">
        <f t="shared" si="146"/>
        <v>0</v>
      </c>
      <c r="Z137" s="78">
        <f t="shared" si="146"/>
        <v>0</v>
      </c>
      <c r="AA137" s="78">
        <f t="shared" si="146"/>
        <v>0</v>
      </c>
      <c r="AB137" s="78">
        <f t="shared" si="146"/>
        <v>0</v>
      </c>
      <c r="AC137" s="78">
        <f t="shared" si="147"/>
        <v>0</v>
      </c>
      <c r="AD137" s="78">
        <f t="shared" si="147"/>
        <v>0</v>
      </c>
      <c r="AE137" s="78">
        <f t="shared" si="147"/>
        <v>0</v>
      </c>
      <c r="AF137" s="78">
        <f t="shared" si="147"/>
        <v>0</v>
      </c>
      <c r="AG137" s="78">
        <f t="shared" si="147"/>
        <v>0</v>
      </c>
      <c r="AH137" s="78">
        <f t="shared" si="147"/>
        <v>0</v>
      </c>
      <c r="AI137" s="78">
        <f t="shared" si="147"/>
        <v>0</v>
      </c>
      <c r="AJ137" s="2"/>
      <c r="AK137" s="2"/>
      <c r="AL137" s="2"/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9</v>
      </c>
      <c r="B138" s="2" t="e">
        <f t="array" aca="1" ref="B138" ca="1">INDEX(Spielerliste,MATCH(SMALL(COUNTIF(Spielerliste,"&lt;"&amp;Spielerliste),ROWS(AJ$83:AJ138)),COUNTIF(Spielerliste,"&lt;"&amp;Spielerliste),0))</f>
        <v>#NUM!</v>
      </c>
      <c r="C138" s="2" t="str">
        <f t="shared" si="140"/>
        <v/>
      </c>
      <c r="D138" s="2">
        <f t="array" ref="D138">SUM(($AM138:$IV138=$AM$2:$IV$2-1)*($AM138:$IV138&gt;0))</f>
        <v>0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0</v>
      </c>
      <c r="G138" s="2">
        <f t="array" ref="G138">SUM(($AM138:$IV138&gt;$AM$2:$IV$2+1)*($AM138:$IV138&gt;0))</f>
        <v>0</v>
      </c>
      <c r="H138" s="2">
        <f t="shared" si="141"/>
        <v>10000</v>
      </c>
      <c r="I138" s="78">
        <f t="shared" si="145"/>
        <v>0</v>
      </c>
      <c r="J138" s="78">
        <f t="shared" si="145"/>
        <v>0</v>
      </c>
      <c r="K138" s="78">
        <f t="shared" si="145"/>
        <v>0</v>
      </c>
      <c r="L138" s="78">
        <f t="shared" si="145"/>
        <v>0</v>
      </c>
      <c r="M138" s="78">
        <f t="shared" si="145"/>
        <v>0</v>
      </c>
      <c r="N138" s="78">
        <f t="shared" si="145"/>
        <v>0</v>
      </c>
      <c r="O138" s="78">
        <f t="shared" si="145"/>
        <v>0</v>
      </c>
      <c r="P138" s="78">
        <f t="shared" si="145"/>
        <v>0</v>
      </c>
      <c r="Q138" s="78">
        <f t="shared" si="145"/>
        <v>0</v>
      </c>
      <c r="R138" s="78">
        <f t="shared" si="145"/>
        <v>0</v>
      </c>
      <c r="S138" s="78">
        <f t="shared" si="146"/>
        <v>0</v>
      </c>
      <c r="T138" s="78">
        <f t="shared" si="146"/>
        <v>0</v>
      </c>
      <c r="U138" s="78">
        <f t="shared" si="146"/>
        <v>0</v>
      </c>
      <c r="V138" s="78">
        <f t="shared" si="146"/>
        <v>0</v>
      </c>
      <c r="W138" s="78">
        <f t="shared" si="146"/>
        <v>0</v>
      </c>
      <c r="X138" s="78">
        <f t="shared" si="146"/>
        <v>0</v>
      </c>
      <c r="Y138" s="78">
        <f t="shared" si="146"/>
        <v>0</v>
      </c>
      <c r="Z138" s="78">
        <f t="shared" si="146"/>
        <v>0</v>
      </c>
      <c r="AA138" s="78">
        <f t="shared" si="146"/>
        <v>0</v>
      </c>
      <c r="AB138" s="78">
        <f t="shared" si="146"/>
        <v>0</v>
      </c>
      <c r="AC138" s="78">
        <f t="shared" si="147"/>
        <v>0</v>
      </c>
      <c r="AD138" s="78">
        <f t="shared" si="147"/>
        <v>0</v>
      </c>
      <c r="AE138" s="78">
        <f t="shared" si="147"/>
        <v>0</v>
      </c>
      <c r="AF138" s="78">
        <f t="shared" si="147"/>
        <v>0</v>
      </c>
      <c r="AG138" s="78">
        <f t="shared" si="147"/>
        <v>0</v>
      </c>
      <c r="AH138" s="78">
        <f t="shared" si="147"/>
        <v>0</v>
      </c>
      <c r="AI138" s="78">
        <f t="shared" si="147"/>
        <v>0</v>
      </c>
      <c r="AJ138" s="2"/>
      <c r="AK138" s="2"/>
      <c r="AL138" s="2"/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10</v>
      </c>
      <c r="B139" s="2" t="e">
        <f t="array" aca="1" ref="B139" ca="1">INDEX(Spielerliste,MATCH(SMALL(COUNTIF(Spielerliste,"&lt;"&amp;Spielerliste),ROWS(AJ$83:AJ139)),COUNTIF(Spielerliste,"&lt;"&amp;Spielerliste),0))</f>
        <v>#NUM!</v>
      </c>
      <c r="C139" s="2" t="str">
        <f t="shared" si="140"/>
        <v/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0</v>
      </c>
      <c r="G139" s="2">
        <f t="array" ref="G139">SUM(($AM139:$IV139&gt;$AM$2:$IV$2+1)*($AM139:$IV139&gt;0))</f>
        <v>0</v>
      </c>
      <c r="H139" s="2">
        <f t="shared" si="141"/>
        <v>10000</v>
      </c>
      <c r="I139" s="78">
        <f t="shared" si="145"/>
        <v>0</v>
      </c>
      <c r="J139" s="78">
        <f t="shared" si="145"/>
        <v>0</v>
      </c>
      <c r="K139" s="78">
        <f t="shared" si="145"/>
        <v>0</v>
      </c>
      <c r="L139" s="78">
        <f t="shared" si="145"/>
        <v>0</v>
      </c>
      <c r="M139" s="78">
        <f t="shared" si="145"/>
        <v>0</v>
      </c>
      <c r="N139" s="78">
        <f t="shared" si="145"/>
        <v>0</v>
      </c>
      <c r="O139" s="78">
        <f t="shared" si="145"/>
        <v>0</v>
      </c>
      <c r="P139" s="78">
        <f t="shared" si="145"/>
        <v>0</v>
      </c>
      <c r="Q139" s="78">
        <f t="shared" si="145"/>
        <v>0</v>
      </c>
      <c r="R139" s="78">
        <f t="shared" si="145"/>
        <v>0</v>
      </c>
      <c r="S139" s="78">
        <f t="shared" si="146"/>
        <v>0</v>
      </c>
      <c r="T139" s="78">
        <f t="shared" si="146"/>
        <v>0</v>
      </c>
      <c r="U139" s="78">
        <f t="shared" si="146"/>
        <v>0</v>
      </c>
      <c r="V139" s="78">
        <f t="shared" si="146"/>
        <v>0</v>
      </c>
      <c r="W139" s="78">
        <f t="shared" si="146"/>
        <v>0</v>
      </c>
      <c r="X139" s="78">
        <f t="shared" si="146"/>
        <v>0</v>
      </c>
      <c r="Y139" s="78">
        <f t="shared" si="146"/>
        <v>0</v>
      </c>
      <c r="Z139" s="78">
        <f t="shared" si="146"/>
        <v>0</v>
      </c>
      <c r="AA139" s="78">
        <f t="shared" si="146"/>
        <v>0</v>
      </c>
      <c r="AB139" s="78">
        <f t="shared" si="146"/>
        <v>0</v>
      </c>
      <c r="AC139" s="78">
        <f t="shared" si="147"/>
        <v>0</v>
      </c>
      <c r="AD139" s="78">
        <f t="shared" si="147"/>
        <v>0</v>
      </c>
      <c r="AE139" s="78">
        <f t="shared" si="147"/>
        <v>0</v>
      </c>
      <c r="AF139" s="78">
        <f t="shared" si="147"/>
        <v>0</v>
      </c>
      <c r="AG139" s="78">
        <f t="shared" si="147"/>
        <v>0</v>
      </c>
      <c r="AH139" s="78">
        <f t="shared" si="147"/>
        <v>0</v>
      </c>
      <c r="AI139" s="78">
        <f t="shared" si="147"/>
        <v>0</v>
      </c>
      <c r="AJ139" s="2"/>
      <c r="AK139" s="2"/>
      <c r="AL139" s="2"/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11</v>
      </c>
      <c r="B140" s="2" t="e">
        <f t="array" aca="1" ref="B140" ca="1">INDEX(Spielerliste,MATCH(SMALL(COUNTIF(Spielerliste,"&lt;"&amp;Spielerliste),ROWS(AJ$83:AJ140)),COUNTIF(Spielerliste,"&lt;"&amp;Spielerliste),0))</f>
        <v>#NUM!</v>
      </c>
      <c r="C140" s="2" t="str">
        <f t="shared" si="140"/>
        <v/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0</v>
      </c>
      <c r="G140" s="2">
        <f t="array" ref="G140">SUM(($AM140:$IV140&gt;$AM$2:$IV$2+1)*($AM140:$IV140&gt;0))</f>
        <v>0</v>
      </c>
      <c r="H140" s="2">
        <f t="shared" si="141"/>
        <v>10000</v>
      </c>
      <c r="I140" s="78">
        <f t="shared" si="145"/>
        <v>0</v>
      </c>
      <c r="J140" s="78">
        <f t="shared" si="145"/>
        <v>0</v>
      </c>
      <c r="K140" s="78">
        <f t="shared" si="145"/>
        <v>0</v>
      </c>
      <c r="L140" s="78">
        <f t="shared" si="145"/>
        <v>0</v>
      </c>
      <c r="M140" s="78">
        <f t="shared" si="145"/>
        <v>0</v>
      </c>
      <c r="N140" s="78">
        <f t="shared" si="145"/>
        <v>0</v>
      </c>
      <c r="O140" s="78">
        <f t="shared" si="145"/>
        <v>0</v>
      </c>
      <c r="P140" s="78">
        <f t="shared" si="145"/>
        <v>0</v>
      </c>
      <c r="Q140" s="78">
        <f t="shared" si="145"/>
        <v>0</v>
      </c>
      <c r="R140" s="78">
        <f t="shared" si="145"/>
        <v>0</v>
      </c>
      <c r="S140" s="78">
        <f t="shared" si="146"/>
        <v>0</v>
      </c>
      <c r="T140" s="78">
        <f t="shared" si="146"/>
        <v>0</v>
      </c>
      <c r="U140" s="78">
        <f t="shared" si="146"/>
        <v>0</v>
      </c>
      <c r="V140" s="78">
        <f t="shared" si="146"/>
        <v>0</v>
      </c>
      <c r="W140" s="78">
        <f t="shared" si="146"/>
        <v>0</v>
      </c>
      <c r="X140" s="78">
        <f t="shared" si="146"/>
        <v>0</v>
      </c>
      <c r="Y140" s="78">
        <f t="shared" si="146"/>
        <v>0</v>
      </c>
      <c r="Z140" s="78">
        <f t="shared" si="146"/>
        <v>0</v>
      </c>
      <c r="AA140" s="78">
        <f t="shared" si="146"/>
        <v>0</v>
      </c>
      <c r="AB140" s="78">
        <f t="shared" si="146"/>
        <v>0</v>
      </c>
      <c r="AC140" s="78">
        <f t="shared" si="147"/>
        <v>0</v>
      </c>
      <c r="AD140" s="78">
        <f t="shared" si="147"/>
        <v>0</v>
      </c>
      <c r="AE140" s="78">
        <f t="shared" si="147"/>
        <v>0</v>
      </c>
      <c r="AF140" s="78">
        <f t="shared" si="147"/>
        <v>0</v>
      </c>
      <c r="AG140" s="78">
        <f t="shared" si="147"/>
        <v>0</v>
      </c>
      <c r="AH140" s="78">
        <f t="shared" si="147"/>
        <v>0</v>
      </c>
      <c r="AI140" s="78">
        <f t="shared" si="147"/>
        <v>0</v>
      </c>
      <c r="AJ140" s="2"/>
      <c r="AK140" s="2"/>
      <c r="AL140" s="2"/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12</v>
      </c>
      <c r="B141" s="2" t="e">
        <f t="array" aca="1" ref="B141" ca="1">INDEX(Spielerliste,MATCH(SMALL(COUNTIF(Spielerliste,"&lt;"&amp;Spielerliste),ROWS(AJ$83:AJ141)),COUNTIF(Spielerliste,"&lt;"&amp;Spielerliste),0))</f>
        <v>#NUM!</v>
      </c>
      <c r="C141" s="2" t="str">
        <f t="shared" si="140"/>
        <v/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0</v>
      </c>
      <c r="G141" s="2">
        <f t="array" ref="G141">SUM(($AM141:$IV141&gt;$AM$2:$IV$2+1)*($AM141:$IV141&gt;0))</f>
        <v>0</v>
      </c>
      <c r="H141" s="2">
        <f t="shared" si="141"/>
        <v>10000</v>
      </c>
      <c r="I141" s="78">
        <f t="shared" si="145"/>
        <v>0</v>
      </c>
      <c r="J141" s="78">
        <f t="shared" si="145"/>
        <v>0</v>
      </c>
      <c r="K141" s="78">
        <f t="shared" si="145"/>
        <v>0</v>
      </c>
      <c r="L141" s="78">
        <f t="shared" si="145"/>
        <v>0</v>
      </c>
      <c r="M141" s="78">
        <f t="shared" si="145"/>
        <v>0</v>
      </c>
      <c r="N141" s="78">
        <f t="shared" si="145"/>
        <v>0</v>
      </c>
      <c r="O141" s="78">
        <f t="shared" si="145"/>
        <v>0</v>
      </c>
      <c r="P141" s="78">
        <f t="shared" si="145"/>
        <v>0</v>
      </c>
      <c r="Q141" s="78">
        <f t="shared" si="145"/>
        <v>0</v>
      </c>
      <c r="R141" s="78">
        <f t="shared" si="145"/>
        <v>0</v>
      </c>
      <c r="S141" s="78">
        <f t="shared" si="146"/>
        <v>0</v>
      </c>
      <c r="T141" s="78">
        <f t="shared" si="146"/>
        <v>0</v>
      </c>
      <c r="U141" s="78">
        <f t="shared" si="146"/>
        <v>0</v>
      </c>
      <c r="V141" s="78">
        <f t="shared" si="146"/>
        <v>0</v>
      </c>
      <c r="W141" s="78">
        <f t="shared" si="146"/>
        <v>0</v>
      </c>
      <c r="X141" s="78">
        <f t="shared" si="146"/>
        <v>0</v>
      </c>
      <c r="Y141" s="78">
        <f t="shared" si="146"/>
        <v>0</v>
      </c>
      <c r="Z141" s="78">
        <f t="shared" si="146"/>
        <v>0</v>
      </c>
      <c r="AA141" s="78">
        <f t="shared" si="146"/>
        <v>0</v>
      </c>
      <c r="AB141" s="78">
        <f t="shared" si="146"/>
        <v>0</v>
      </c>
      <c r="AC141" s="78">
        <f t="shared" si="147"/>
        <v>0</v>
      </c>
      <c r="AD141" s="78">
        <f t="shared" si="147"/>
        <v>0</v>
      </c>
      <c r="AE141" s="78">
        <f t="shared" si="147"/>
        <v>0</v>
      </c>
      <c r="AF141" s="78">
        <f t="shared" si="147"/>
        <v>0</v>
      </c>
      <c r="AG141" s="78">
        <f t="shared" si="147"/>
        <v>0</v>
      </c>
      <c r="AH141" s="78">
        <f t="shared" si="147"/>
        <v>0</v>
      </c>
      <c r="AI141" s="78">
        <f t="shared" si="147"/>
        <v>0</v>
      </c>
      <c r="AK141" s="2"/>
      <c r="AL141" s="2"/>
      <c r="CU141"/>
      <c r="CV141"/>
      <c r="CW141"/>
    </row>
    <row r="142" spans="1:101" x14ac:dyDescent="0.25">
      <c r="A142" s="2" t="e">
        <f>IF(AL142&lt;&gt;"NF",AK142&amp;AL142+COUNTIF($C$83:$C141,C142),AK142&amp;AL142&amp;COUNTIF($C$83:$C141,C142))</f>
        <v>#VALUE!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40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41"/>
        <v>10000</v>
      </c>
      <c r="I142" s="78">
        <f t="shared" si="145"/>
        <v>0</v>
      </c>
      <c r="J142" s="78">
        <f t="shared" si="145"/>
        <v>0</v>
      </c>
      <c r="K142" s="78">
        <f t="shared" si="145"/>
        <v>0</v>
      </c>
      <c r="L142" s="78">
        <f t="shared" si="145"/>
        <v>0</v>
      </c>
      <c r="M142" s="78">
        <f t="shared" si="145"/>
        <v>0</v>
      </c>
      <c r="N142" s="78">
        <f t="shared" si="145"/>
        <v>0</v>
      </c>
      <c r="O142" s="78">
        <f t="shared" si="145"/>
        <v>0</v>
      </c>
      <c r="P142" s="78">
        <f t="shared" si="145"/>
        <v>0</v>
      </c>
      <c r="Q142" s="78">
        <f t="shared" si="145"/>
        <v>0</v>
      </c>
      <c r="R142" s="78">
        <f t="shared" si="145"/>
        <v>0</v>
      </c>
      <c r="S142" s="78">
        <f t="shared" si="146"/>
        <v>0</v>
      </c>
      <c r="T142" s="78">
        <f t="shared" si="146"/>
        <v>0</v>
      </c>
      <c r="U142" s="78">
        <f t="shared" si="146"/>
        <v>0</v>
      </c>
      <c r="V142" s="78">
        <f t="shared" si="146"/>
        <v>0</v>
      </c>
      <c r="W142" s="78">
        <f t="shared" si="146"/>
        <v>0</v>
      </c>
      <c r="X142" s="78">
        <f t="shared" si="146"/>
        <v>0</v>
      </c>
      <c r="Y142" s="78">
        <f t="shared" si="146"/>
        <v>0</v>
      </c>
      <c r="Z142" s="78">
        <f t="shared" si="146"/>
        <v>0</v>
      </c>
      <c r="AA142" s="78">
        <f t="shared" si="146"/>
        <v>0</v>
      </c>
      <c r="AB142" s="78">
        <f t="shared" si="146"/>
        <v>0</v>
      </c>
      <c r="AC142" s="78">
        <f t="shared" si="147"/>
        <v>0</v>
      </c>
      <c r="AD142" s="78">
        <f t="shared" si="147"/>
        <v>0</v>
      </c>
      <c r="AE142" s="78">
        <f t="shared" si="147"/>
        <v>0</v>
      </c>
      <c r="AF142" s="78">
        <f t="shared" si="147"/>
        <v>0</v>
      </c>
      <c r="AG142" s="78">
        <f t="shared" si="147"/>
        <v>0</v>
      </c>
      <c r="AH142" s="78">
        <f t="shared" si="147"/>
        <v>0</v>
      </c>
      <c r="AI142" s="78">
        <f t="shared" si="147"/>
        <v>0</v>
      </c>
      <c r="AL142" t="s">
        <v>12</v>
      </c>
      <c r="CU142"/>
      <c r="CV142"/>
      <c r="CW142"/>
    </row>
    <row r="143" spans="1:101" x14ac:dyDescent="0.25">
      <c r="A143" s="2" t="e">
        <f>IF(AL143&lt;&gt;"NF",AK143&amp;AL143+COUNTIF($C$83:$C142,C143),AK143&amp;AL143&amp;COUNTIF($C$83:$C142,C143))</f>
        <v>#VALUE!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40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41"/>
        <v>10000</v>
      </c>
      <c r="I143" s="78">
        <f t="shared" ref="I143:R152" si="148">SUMIF($AM$82:$IV$82,I$82,$AM143:$IV143)</f>
        <v>0</v>
      </c>
      <c r="J143" s="78">
        <f t="shared" si="148"/>
        <v>0</v>
      </c>
      <c r="K143" s="78">
        <f t="shared" si="148"/>
        <v>0</v>
      </c>
      <c r="L143" s="78">
        <f t="shared" si="148"/>
        <v>0</v>
      </c>
      <c r="M143" s="78">
        <f t="shared" si="148"/>
        <v>0</v>
      </c>
      <c r="N143" s="78">
        <f t="shared" si="148"/>
        <v>0</v>
      </c>
      <c r="O143" s="78">
        <f t="shared" si="148"/>
        <v>0</v>
      </c>
      <c r="P143" s="78">
        <f t="shared" si="148"/>
        <v>0</v>
      </c>
      <c r="Q143" s="78">
        <f t="shared" si="148"/>
        <v>0</v>
      </c>
      <c r="R143" s="78">
        <f t="shared" si="148"/>
        <v>0</v>
      </c>
      <c r="S143" s="78">
        <f t="shared" ref="S143:AB152" si="149">SUMIF($AM$82:$IV$82,S$82,$AM143:$IV143)</f>
        <v>0</v>
      </c>
      <c r="T143" s="78">
        <f t="shared" si="149"/>
        <v>0</v>
      </c>
      <c r="U143" s="78">
        <f t="shared" si="149"/>
        <v>0</v>
      </c>
      <c r="V143" s="78">
        <f t="shared" si="149"/>
        <v>0</v>
      </c>
      <c r="W143" s="78">
        <f t="shared" si="149"/>
        <v>0</v>
      </c>
      <c r="X143" s="78">
        <f t="shared" si="149"/>
        <v>0</v>
      </c>
      <c r="Y143" s="78">
        <f t="shared" si="149"/>
        <v>0</v>
      </c>
      <c r="Z143" s="78">
        <f t="shared" si="149"/>
        <v>0</v>
      </c>
      <c r="AA143" s="78">
        <f t="shared" si="149"/>
        <v>0</v>
      </c>
      <c r="AB143" s="78">
        <f t="shared" si="149"/>
        <v>0</v>
      </c>
      <c r="AC143" s="78">
        <f t="shared" ref="AC143:AI152" si="150">SUMIF($AM$82:$IV$82,AC$82,$AM143:$IV143)</f>
        <v>0</v>
      </c>
      <c r="AD143" s="78">
        <f t="shared" si="150"/>
        <v>0</v>
      </c>
      <c r="AE143" s="78">
        <f t="shared" si="150"/>
        <v>0</v>
      </c>
      <c r="AF143" s="78">
        <f t="shared" si="150"/>
        <v>0</v>
      </c>
      <c r="AG143" s="78">
        <f t="shared" si="150"/>
        <v>0</v>
      </c>
      <c r="AH143" s="78">
        <f t="shared" si="150"/>
        <v>0</v>
      </c>
      <c r="AI143" s="78">
        <f t="shared" si="150"/>
        <v>0</v>
      </c>
      <c r="AL143" t="s">
        <v>12</v>
      </c>
      <c r="CU143"/>
      <c r="CV143"/>
      <c r="CW143"/>
    </row>
    <row r="144" spans="1:101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40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41"/>
        <v>10000</v>
      </c>
      <c r="I144" s="78">
        <f t="shared" si="148"/>
        <v>0</v>
      </c>
      <c r="J144" s="78">
        <f t="shared" si="148"/>
        <v>0</v>
      </c>
      <c r="K144" s="78">
        <f t="shared" si="148"/>
        <v>0</v>
      </c>
      <c r="L144" s="78">
        <f t="shared" si="148"/>
        <v>0</v>
      </c>
      <c r="M144" s="78">
        <f t="shared" si="148"/>
        <v>0</v>
      </c>
      <c r="N144" s="78">
        <f t="shared" si="148"/>
        <v>0</v>
      </c>
      <c r="O144" s="78">
        <f t="shared" si="148"/>
        <v>0</v>
      </c>
      <c r="P144" s="78">
        <f t="shared" si="148"/>
        <v>0</v>
      </c>
      <c r="Q144" s="78">
        <f t="shared" si="148"/>
        <v>0</v>
      </c>
      <c r="R144" s="78">
        <f t="shared" si="148"/>
        <v>0</v>
      </c>
      <c r="S144" s="78">
        <f t="shared" si="149"/>
        <v>0</v>
      </c>
      <c r="T144" s="78">
        <f t="shared" si="149"/>
        <v>0</v>
      </c>
      <c r="U144" s="78">
        <f t="shared" si="149"/>
        <v>0</v>
      </c>
      <c r="V144" s="78">
        <f t="shared" si="149"/>
        <v>0</v>
      </c>
      <c r="W144" s="78">
        <f t="shared" si="149"/>
        <v>0</v>
      </c>
      <c r="X144" s="78">
        <f t="shared" si="149"/>
        <v>0</v>
      </c>
      <c r="Y144" s="78">
        <f t="shared" si="149"/>
        <v>0</v>
      </c>
      <c r="Z144" s="78">
        <f t="shared" si="149"/>
        <v>0</v>
      </c>
      <c r="AA144" s="78">
        <f t="shared" si="149"/>
        <v>0</v>
      </c>
      <c r="AB144" s="78">
        <f t="shared" si="149"/>
        <v>0</v>
      </c>
      <c r="AC144" s="78">
        <f t="shared" si="150"/>
        <v>0</v>
      </c>
      <c r="AD144" s="78">
        <f t="shared" si="150"/>
        <v>0</v>
      </c>
      <c r="AE144" s="78">
        <f t="shared" si="150"/>
        <v>0</v>
      </c>
      <c r="AF144" s="78">
        <f t="shared" si="150"/>
        <v>0</v>
      </c>
      <c r="AG144" s="78">
        <f t="shared" si="150"/>
        <v>0</v>
      </c>
      <c r="AH144" s="78">
        <f t="shared" si="150"/>
        <v>0</v>
      </c>
      <c r="AI144" s="78">
        <f t="shared" si="150"/>
        <v>0</v>
      </c>
      <c r="AL144" t="s">
        <v>12</v>
      </c>
      <c r="CU144"/>
      <c r="CV144"/>
      <c r="CW144"/>
    </row>
    <row r="145" spans="1:101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40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41"/>
        <v>10000</v>
      </c>
      <c r="I145" s="78">
        <f t="shared" si="148"/>
        <v>0</v>
      </c>
      <c r="J145" s="78">
        <f t="shared" si="148"/>
        <v>0</v>
      </c>
      <c r="K145" s="78">
        <f t="shared" si="148"/>
        <v>0</v>
      </c>
      <c r="L145" s="78">
        <f t="shared" si="148"/>
        <v>0</v>
      </c>
      <c r="M145" s="78">
        <f t="shared" si="148"/>
        <v>0</v>
      </c>
      <c r="N145" s="78">
        <f t="shared" si="148"/>
        <v>0</v>
      </c>
      <c r="O145" s="78">
        <f t="shared" si="148"/>
        <v>0</v>
      </c>
      <c r="P145" s="78">
        <f t="shared" si="148"/>
        <v>0</v>
      </c>
      <c r="Q145" s="78">
        <f t="shared" si="148"/>
        <v>0</v>
      </c>
      <c r="R145" s="78">
        <f t="shared" si="148"/>
        <v>0</v>
      </c>
      <c r="S145" s="78">
        <f t="shared" si="149"/>
        <v>0</v>
      </c>
      <c r="T145" s="78">
        <f t="shared" si="149"/>
        <v>0</v>
      </c>
      <c r="U145" s="78">
        <f t="shared" si="149"/>
        <v>0</v>
      </c>
      <c r="V145" s="78">
        <f t="shared" si="149"/>
        <v>0</v>
      </c>
      <c r="W145" s="78">
        <f t="shared" si="149"/>
        <v>0</v>
      </c>
      <c r="X145" s="78">
        <f t="shared" si="149"/>
        <v>0</v>
      </c>
      <c r="Y145" s="78">
        <f t="shared" si="149"/>
        <v>0</v>
      </c>
      <c r="Z145" s="78">
        <f t="shared" si="149"/>
        <v>0</v>
      </c>
      <c r="AA145" s="78">
        <f t="shared" si="149"/>
        <v>0</v>
      </c>
      <c r="AB145" s="78">
        <f t="shared" si="149"/>
        <v>0</v>
      </c>
      <c r="AC145" s="78">
        <f t="shared" si="150"/>
        <v>0</v>
      </c>
      <c r="AD145" s="78">
        <f t="shared" si="150"/>
        <v>0</v>
      </c>
      <c r="AE145" s="78">
        <f t="shared" si="150"/>
        <v>0</v>
      </c>
      <c r="AF145" s="78">
        <f t="shared" si="150"/>
        <v>0</v>
      </c>
      <c r="AG145" s="78">
        <f t="shared" si="150"/>
        <v>0</v>
      </c>
      <c r="AH145" s="78">
        <f t="shared" si="150"/>
        <v>0</v>
      </c>
      <c r="AI145" s="78">
        <f t="shared" si="150"/>
        <v>0</v>
      </c>
      <c r="AL145" t="s">
        <v>12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40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41"/>
        <v>10000</v>
      </c>
      <c r="I146" s="78">
        <f t="shared" si="148"/>
        <v>0</v>
      </c>
      <c r="J146" s="78">
        <f t="shared" si="148"/>
        <v>0</v>
      </c>
      <c r="K146" s="78">
        <f t="shared" si="148"/>
        <v>0</v>
      </c>
      <c r="L146" s="78">
        <f t="shared" si="148"/>
        <v>0</v>
      </c>
      <c r="M146" s="78">
        <f t="shared" si="148"/>
        <v>0</v>
      </c>
      <c r="N146" s="78">
        <f t="shared" si="148"/>
        <v>0</v>
      </c>
      <c r="O146" s="78">
        <f t="shared" si="148"/>
        <v>0</v>
      </c>
      <c r="P146" s="78">
        <f t="shared" si="148"/>
        <v>0</v>
      </c>
      <c r="Q146" s="78">
        <f t="shared" si="148"/>
        <v>0</v>
      </c>
      <c r="R146" s="78">
        <f t="shared" si="148"/>
        <v>0</v>
      </c>
      <c r="S146" s="78">
        <f t="shared" si="149"/>
        <v>0</v>
      </c>
      <c r="T146" s="78">
        <f t="shared" si="149"/>
        <v>0</v>
      </c>
      <c r="U146" s="78">
        <f t="shared" si="149"/>
        <v>0</v>
      </c>
      <c r="V146" s="78">
        <f t="shared" si="149"/>
        <v>0</v>
      </c>
      <c r="W146" s="78">
        <f t="shared" si="149"/>
        <v>0</v>
      </c>
      <c r="X146" s="78">
        <f t="shared" si="149"/>
        <v>0</v>
      </c>
      <c r="Y146" s="78">
        <f t="shared" si="149"/>
        <v>0</v>
      </c>
      <c r="Z146" s="78">
        <f t="shared" si="149"/>
        <v>0</v>
      </c>
      <c r="AA146" s="78">
        <f t="shared" si="149"/>
        <v>0</v>
      </c>
      <c r="AB146" s="78">
        <f t="shared" si="149"/>
        <v>0</v>
      </c>
      <c r="AC146" s="78">
        <f t="shared" si="150"/>
        <v>0</v>
      </c>
      <c r="AD146" s="78">
        <f t="shared" si="150"/>
        <v>0</v>
      </c>
      <c r="AE146" s="78">
        <f t="shared" si="150"/>
        <v>0</v>
      </c>
      <c r="AF146" s="78">
        <f t="shared" si="150"/>
        <v>0</v>
      </c>
      <c r="AG146" s="78">
        <f t="shared" si="150"/>
        <v>0</v>
      </c>
      <c r="AH146" s="78">
        <f t="shared" si="150"/>
        <v>0</v>
      </c>
      <c r="AI146" s="78">
        <f t="shared" si="150"/>
        <v>0</v>
      </c>
      <c r="AL146" t="s">
        <v>12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51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ref="H147:H162" si="152">IF(AJ147="",10000,SUM(I147:AI147)+IF(SUMIF($81:$82,"Round 1",147:147)&gt;0,0,100)+IF(SUMIF($81:$82,"Round 2",147:147)&gt;0,0,100)+IF(SUMIF($81:$82,"Round 3",147:147)&gt;0,0,100)+IF(SUMIF($81:$82,"Final",147:147)&gt;0,0,100)+IF(SUMIF($81:$82,"PlayOff",147:147)&gt;0,0,100)+ROW()/100000)</f>
        <v>10000</v>
      </c>
      <c r="I147" s="78">
        <f t="shared" si="148"/>
        <v>0</v>
      </c>
      <c r="J147" s="78">
        <f t="shared" si="148"/>
        <v>0</v>
      </c>
      <c r="K147" s="78">
        <f t="shared" si="148"/>
        <v>0</v>
      </c>
      <c r="L147" s="78">
        <f t="shared" si="148"/>
        <v>0</v>
      </c>
      <c r="M147" s="78">
        <f t="shared" si="148"/>
        <v>0</v>
      </c>
      <c r="N147" s="78">
        <f t="shared" si="148"/>
        <v>0</v>
      </c>
      <c r="O147" s="78">
        <f t="shared" si="148"/>
        <v>0</v>
      </c>
      <c r="P147" s="78">
        <f t="shared" si="148"/>
        <v>0</v>
      </c>
      <c r="Q147" s="78">
        <f t="shared" si="148"/>
        <v>0</v>
      </c>
      <c r="R147" s="78">
        <f t="shared" si="148"/>
        <v>0</v>
      </c>
      <c r="S147" s="78">
        <f t="shared" si="149"/>
        <v>0</v>
      </c>
      <c r="T147" s="78">
        <f t="shared" si="149"/>
        <v>0</v>
      </c>
      <c r="U147" s="78">
        <f t="shared" si="149"/>
        <v>0</v>
      </c>
      <c r="V147" s="78">
        <f t="shared" si="149"/>
        <v>0</v>
      </c>
      <c r="W147" s="78">
        <f t="shared" si="149"/>
        <v>0</v>
      </c>
      <c r="X147" s="78">
        <f t="shared" si="149"/>
        <v>0</v>
      </c>
      <c r="Y147" s="78">
        <f t="shared" si="149"/>
        <v>0</v>
      </c>
      <c r="Z147" s="78">
        <f t="shared" si="149"/>
        <v>0</v>
      </c>
      <c r="AA147" s="78">
        <f t="shared" si="149"/>
        <v>0</v>
      </c>
      <c r="AB147" s="78">
        <f t="shared" si="149"/>
        <v>0</v>
      </c>
      <c r="AC147" s="78">
        <f t="shared" si="150"/>
        <v>0</v>
      </c>
      <c r="AD147" s="78">
        <f t="shared" si="150"/>
        <v>0</v>
      </c>
      <c r="AE147" s="78">
        <f t="shared" si="150"/>
        <v>0</v>
      </c>
      <c r="AF147" s="78">
        <f t="shared" si="150"/>
        <v>0</v>
      </c>
      <c r="AG147" s="78">
        <f t="shared" si="150"/>
        <v>0</v>
      </c>
      <c r="AH147" s="78">
        <f t="shared" si="150"/>
        <v>0</v>
      </c>
      <c r="AI147" s="78">
        <f t="shared" si="150"/>
        <v>0</v>
      </c>
      <c r="AL147" t="s">
        <v>12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51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52"/>
        <v>10000</v>
      </c>
      <c r="I148" s="78">
        <f t="shared" si="148"/>
        <v>0</v>
      </c>
      <c r="J148" s="78">
        <f t="shared" si="148"/>
        <v>0</v>
      </c>
      <c r="K148" s="78">
        <f t="shared" si="148"/>
        <v>0</v>
      </c>
      <c r="L148" s="78">
        <f t="shared" si="148"/>
        <v>0</v>
      </c>
      <c r="M148" s="78">
        <f t="shared" si="148"/>
        <v>0</v>
      </c>
      <c r="N148" s="78">
        <f t="shared" si="148"/>
        <v>0</v>
      </c>
      <c r="O148" s="78">
        <f t="shared" si="148"/>
        <v>0</v>
      </c>
      <c r="P148" s="78">
        <f t="shared" si="148"/>
        <v>0</v>
      </c>
      <c r="Q148" s="78">
        <f t="shared" si="148"/>
        <v>0</v>
      </c>
      <c r="R148" s="78">
        <f t="shared" si="148"/>
        <v>0</v>
      </c>
      <c r="S148" s="78">
        <f t="shared" si="149"/>
        <v>0</v>
      </c>
      <c r="T148" s="78">
        <f t="shared" si="149"/>
        <v>0</v>
      </c>
      <c r="U148" s="78">
        <f t="shared" si="149"/>
        <v>0</v>
      </c>
      <c r="V148" s="78">
        <f t="shared" si="149"/>
        <v>0</v>
      </c>
      <c r="W148" s="78">
        <f t="shared" si="149"/>
        <v>0</v>
      </c>
      <c r="X148" s="78">
        <f t="shared" si="149"/>
        <v>0</v>
      </c>
      <c r="Y148" s="78">
        <f t="shared" si="149"/>
        <v>0</v>
      </c>
      <c r="Z148" s="78">
        <f t="shared" si="149"/>
        <v>0</v>
      </c>
      <c r="AA148" s="78">
        <f t="shared" si="149"/>
        <v>0</v>
      </c>
      <c r="AB148" s="78">
        <f t="shared" si="149"/>
        <v>0</v>
      </c>
      <c r="AC148" s="78">
        <f t="shared" si="150"/>
        <v>0</v>
      </c>
      <c r="AD148" s="78">
        <f t="shared" si="150"/>
        <v>0</v>
      </c>
      <c r="AE148" s="78">
        <f t="shared" si="150"/>
        <v>0</v>
      </c>
      <c r="AF148" s="78">
        <f t="shared" si="150"/>
        <v>0</v>
      </c>
      <c r="AG148" s="78">
        <f t="shared" si="150"/>
        <v>0</v>
      </c>
      <c r="AH148" s="78">
        <f t="shared" si="150"/>
        <v>0</v>
      </c>
      <c r="AI148" s="78">
        <f t="shared" si="150"/>
        <v>0</v>
      </c>
      <c r="AL148" t="s">
        <v>12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51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52"/>
        <v>10000</v>
      </c>
      <c r="I149" s="78">
        <f t="shared" si="148"/>
        <v>0</v>
      </c>
      <c r="J149" s="78">
        <f t="shared" si="148"/>
        <v>0</v>
      </c>
      <c r="K149" s="78">
        <f t="shared" si="148"/>
        <v>0</v>
      </c>
      <c r="L149" s="78">
        <f t="shared" si="148"/>
        <v>0</v>
      </c>
      <c r="M149" s="78">
        <f t="shared" si="148"/>
        <v>0</v>
      </c>
      <c r="N149" s="78">
        <f t="shared" si="148"/>
        <v>0</v>
      </c>
      <c r="O149" s="78">
        <f t="shared" si="148"/>
        <v>0</v>
      </c>
      <c r="P149" s="78">
        <f t="shared" si="148"/>
        <v>0</v>
      </c>
      <c r="Q149" s="78">
        <f t="shared" si="148"/>
        <v>0</v>
      </c>
      <c r="R149" s="78">
        <f t="shared" si="148"/>
        <v>0</v>
      </c>
      <c r="S149" s="78">
        <f t="shared" si="149"/>
        <v>0</v>
      </c>
      <c r="T149" s="78">
        <f t="shared" si="149"/>
        <v>0</v>
      </c>
      <c r="U149" s="78">
        <f t="shared" si="149"/>
        <v>0</v>
      </c>
      <c r="V149" s="78">
        <f t="shared" si="149"/>
        <v>0</v>
      </c>
      <c r="W149" s="78">
        <f t="shared" si="149"/>
        <v>0</v>
      </c>
      <c r="X149" s="78">
        <f t="shared" si="149"/>
        <v>0</v>
      </c>
      <c r="Y149" s="78">
        <f t="shared" si="149"/>
        <v>0</v>
      </c>
      <c r="Z149" s="78">
        <f t="shared" si="149"/>
        <v>0</v>
      </c>
      <c r="AA149" s="78">
        <f t="shared" si="149"/>
        <v>0</v>
      </c>
      <c r="AB149" s="78">
        <f t="shared" si="149"/>
        <v>0</v>
      </c>
      <c r="AC149" s="78">
        <f t="shared" si="150"/>
        <v>0</v>
      </c>
      <c r="AD149" s="78">
        <f t="shared" si="150"/>
        <v>0</v>
      </c>
      <c r="AE149" s="78">
        <f t="shared" si="150"/>
        <v>0</v>
      </c>
      <c r="AF149" s="78">
        <f t="shared" si="150"/>
        <v>0</v>
      </c>
      <c r="AG149" s="78">
        <f t="shared" si="150"/>
        <v>0</v>
      </c>
      <c r="AH149" s="78">
        <f t="shared" si="150"/>
        <v>0</v>
      </c>
      <c r="AI149" s="78">
        <f t="shared" si="150"/>
        <v>0</v>
      </c>
      <c r="AL149" t="s">
        <v>12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51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52"/>
        <v>10000</v>
      </c>
      <c r="I150" s="78">
        <f t="shared" si="148"/>
        <v>0</v>
      </c>
      <c r="J150" s="78">
        <f t="shared" si="148"/>
        <v>0</v>
      </c>
      <c r="K150" s="78">
        <f t="shared" si="148"/>
        <v>0</v>
      </c>
      <c r="L150" s="78">
        <f t="shared" si="148"/>
        <v>0</v>
      </c>
      <c r="M150" s="78">
        <f t="shared" si="148"/>
        <v>0</v>
      </c>
      <c r="N150" s="78">
        <f t="shared" si="148"/>
        <v>0</v>
      </c>
      <c r="O150" s="78">
        <f t="shared" si="148"/>
        <v>0</v>
      </c>
      <c r="P150" s="78">
        <f t="shared" si="148"/>
        <v>0</v>
      </c>
      <c r="Q150" s="78">
        <f t="shared" si="148"/>
        <v>0</v>
      </c>
      <c r="R150" s="78">
        <f t="shared" si="148"/>
        <v>0</v>
      </c>
      <c r="S150" s="78">
        <f t="shared" si="149"/>
        <v>0</v>
      </c>
      <c r="T150" s="78">
        <f t="shared" si="149"/>
        <v>0</v>
      </c>
      <c r="U150" s="78">
        <f t="shared" si="149"/>
        <v>0</v>
      </c>
      <c r="V150" s="78">
        <f t="shared" si="149"/>
        <v>0</v>
      </c>
      <c r="W150" s="78">
        <f t="shared" si="149"/>
        <v>0</v>
      </c>
      <c r="X150" s="78">
        <f t="shared" si="149"/>
        <v>0</v>
      </c>
      <c r="Y150" s="78">
        <f t="shared" si="149"/>
        <v>0</v>
      </c>
      <c r="Z150" s="78">
        <f t="shared" si="149"/>
        <v>0</v>
      </c>
      <c r="AA150" s="78">
        <f t="shared" si="149"/>
        <v>0</v>
      </c>
      <c r="AB150" s="78">
        <f t="shared" si="149"/>
        <v>0</v>
      </c>
      <c r="AC150" s="78">
        <f t="shared" si="150"/>
        <v>0</v>
      </c>
      <c r="AD150" s="78">
        <f t="shared" si="150"/>
        <v>0</v>
      </c>
      <c r="AE150" s="78">
        <f t="shared" si="150"/>
        <v>0</v>
      </c>
      <c r="AF150" s="78">
        <f t="shared" si="150"/>
        <v>0</v>
      </c>
      <c r="AG150" s="78">
        <f t="shared" si="150"/>
        <v>0</v>
      </c>
      <c r="AH150" s="78">
        <f t="shared" si="150"/>
        <v>0</v>
      </c>
      <c r="AI150" s="78">
        <f t="shared" si="150"/>
        <v>0</v>
      </c>
      <c r="AL150" t="s">
        <v>12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51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52"/>
        <v>10000</v>
      </c>
      <c r="I151" s="78">
        <f t="shared" si="148"/>
        <v>0</v>
      </c>
      <c r="J151" s="78">
        <f t="shared" si="148"/>
        <v>0</v>
      </c>
      <c r="K151" s="78">
        <f t="shared" si="148"/>
        <v>0</v>
      </c>
      <c r="L151" s="78">
        <f t="shared" si="148"/>
        <v>0</v>
      </c>
      <c r="M151" s="78">
        <f t="shared" si="148"/>
        <v>0</v>
      </c>
      <c r="N151" s="78">
        <f t="shared" si="148"/>
        <v>0</v>
      </c>
      <c r="O151" s="78">
        <f t="shared" si="148"/>
        <v>0</v>
      </c>
      <c r="P151" s="78">
        <f t="shared" si="148"/>
        <v>0</v>
      </c>
      <c r="Q151" s="78">
        <f t="shared" si="148"/>
        <v>0</v>
      </c>
      <c r="R151" s="78">
        <f t="shared" si="148"/>
        <v>0</v>
      </c>
      <c r="S151" s="78">
        <f t="shared" si="149"/>
        <v>0</v>
      </c>
      <c r="T151" s="78">
        <f t="shared" si="149"/>
        <v>0</v>
      </c>
      <c r="U151" s="78">
        <f t="shared" si="149"/>
        <v>0</v>
      </c>
      <c r="V151" s="78">
        <f t="shared" si="149"/>
        <v>0</v>
      </c>
      <c r="W151" s="78">
        <f t="shared" si="149"/>
        <v>0</v>
      </c>
      <c r="X151" s="78">
        <f t="shared" si="149"/>
        <v>0</v>
      </c>
      <c r="Y151" s="78">
        <f t="shared" si="149"/>
        <v>0</v>
      </c>
      <c r="Z151" s="78">
        <f t="shared" si="149"/>
        <v>0</v>
      </c>
      <c r="AA151" s="78">
        <f t="shared" si="149"/>
        <v>0</v>
      </c>
      <c r="AB151" s="78">
        <f t="shared" si="149"/>
        <v>0</v>
      </c>
      <c r="AC151" s="78">
        <f t="shared" si="150"/>
        <v>0</v>
      </c>
      <c r="AD151" s="78">
        <f t="shared" si="150"/>
        <v>0</v>
      </c>
      <c r="AE151" s="78">
        <f t="shared" si="150"/>
        <v>0</v>
      </c>
      <c r="AF151" s="78">
        <f t="shared" si="150"/>
        <v>0</v>
      </c>
      <c r="AG151" s="78">
        <f t="shared" si="150"/>
        <v>0</v>
      </c>
      <c r="AH151" s="78">
        <f t="shared" si="150"/>
        <v>0</v>
      </c>
      <c r="AI151" s="78">
        <f t="shared" si="150"/>
        <v>0</v>
      </c>
      <c r="AL151" t="s">
        <v>12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51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52"/>
        <v>10000</v>
      </c>
      <c r="I152" s="78">
        <f t="shared" si="148"/>
        <v>0</v>
      </c>
      <c r="J152" s="78">
        <f t="shared" si="148"/>
        <v>0</v>
      </c>
      <c r="K152" s="78">
        <f t="shared" si="148"/>
        <v>0</v>
      </c>
      <c r="L152" s="78">
        <f t="shared" si="148"/>
        <v>0</v>
      </c>
      <c r="M152" s="78">
        <f t="shared" si="148"/>
        <v>0</v>
      </c>
      <c r="N152" s="78">
        <f t="shared" si="148"/>
        <v>0</v>
      </c>
      <c r="O152" s="78">
        <f t="shared" si="148"/>
        <v>0</v>
      </c>
      <c r="P152" s="78">
        <f t="shared" si="148"/>
        <v>0</v>
      </c>
      <c r="Q152" s="78">
        <f t="shared" si="148"/>
        <v>0</v>
      </c>
      <c r="R152" s="78">
        <f t="shared" si="148"/>
        <v>0</v>
      </c>
      <c r="S152" s="78">
        <f t="shared" si="149"/>
        <v>0</v>
      </c>
      <c r="T152" s="78">
        <f t="shared" si="149"/>
        <v>0</v>
      </c>
      <c r="U152" s="78">
        <f t="shared" si="149"/>
        <v>0</v>
      </c>
      <c r="V152" s="78">
        <f t="shared" si="149"/>
        <v>0</v>
      </c>
      <c r="W152" s="78">
        <f t="shared" si="149"/>
        <v>0</v>
      </c>
      <c r="X152" s="78">
        <f t="shared" si="149"/>
        <v>0</v>
      </c>
      <c r="Y152" s="78">
        <f t="shared" si="149"/>
        <v>0</v>
      </c>
      <c r="Z152" s="78">
        <f t="shared" si="149"/>
        <v>0</v>
      </c>
      <c r="AA152" s="78">
        <f t="shared" si="149"/>
        <v>0</v>
      </c>
      <c r="AB152" s="78">
        <f t="shared" si="149"/>
        <v>0</v>
      </c>
      <c r="AC152" s="78">
        <f t="shared" si="150"/>
        <v>0</v>
      </c>
      <c r="AD152" s="78">
        <f t="shared" si="150"/>
        <v>0</v>
      </c>
      <c r="AE152" s="78">
        <f t="shared" si="150"/>
        <v>0</v>
      </c>
      <c r="AF152" s="78">
        <f t="shared" si="150"/>
        <v>0</v>
      </c>
      <c r="AG152" s="78">
        <f t="shared" si="150"/>
        <v>0</v>
      </c>
      <c r="AH152" s="78">
        <f t="shared" si="150"/>
        <v>0</v>
      </c>
      <c r="AI152" s="78">
        <f t="shared" si="150"/>
        <v>0</v>
      </c>
      <c r="AL152" t="s">
        <v>12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51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52"/>
        <v>10000</v>
      </c>
      <c r="I153" s="78">
        <f t="shared" ref="I153:R162" si="153">SUMIF($AM$82:$IV$82,I$82,$AM153:$IV153)</f>
        <v>0</v>
      </c>
      <c r="J153" s="78">
        <f t="shared" si="153"/>
        <v>0</v>
      </c>
      <c r="K153" s="78">
        <f t="shared" si="153"/>
        <v>0</v>
      </c>
      <c r="L153" s="78">
        <f t="shared" si="153"/>
        <v>0</v>
      </c>
      <c r="M153" s="78">
        <f t="shared" si="153"/>
        <v>0</v>
      </c>
      <c r="N153" s="78">
        <f t="shared" si="153"/>
        <v>0</v>
      </c>
      <c r="O153" s="78">
        <f t="shared" si="153"/>
        <v>0</v>
      </c>
      <c r="P153" s="78">
        <f t="shared" si="153"/>
        <v>0</v>
      </c>
      <c r="Q153" s="78">
        <f t="shared" si="153"/>
        <v>0</v>
      </c>
      <c r="R153" s="78">
        <f t="shared" si="153"/>
        <v>0</v>
      </c>
      <c r="S153" s="78">
        <f t="shared" ref="S153:AB162" si="154">SUMIF($AM$82:$IV$82,S$82,$AM153:$IV153)</f>
        <v>0</v>
      </c>
      <c r="T153" s="78">
        <f t="shared" si="154"/>
        <v>0</v>
      </c>
      <c r="U153" s="78">
        <f t="shared" si="154"/>
        <v>0</v>
      </c>
      <c r="V153" s="78">
        <f t="shared" si="154"/>
        <v>0</v>
      </c>
      <c r="W153" s="78">
        <f t="shared" si="154"/>
        <v>0</v>
      </c>
      <c r="X153" s="78">
        <f t="shared" si="154"/>
        <v>0</v>
      </c>
      <c r="Y153" s="78">
        <f t="shared" si="154"/>
        <v>0</v>
      </c>
      <c r="Z153" s="78">
        <f t="shared" si="154"/>
        <v>0</v>
      </c>
      <c r="AA153" s="78">
        <f t="shared" si="154"/>
        <v>0</v>
      </c>
      <c r="AB153" s="78">
        <f t="shared" si="154"/>
        <v>0</v>
      </c>
      <c r="AC153" s="78">
        <f t="shared" ref="AC153:AI162" si="155">SUMIF($AM$82:$IV$82,AC$82,$AM153:$IV153)</f>
        <v>0</v>
      </c>
      <c r="AD153" s="78">
        <f t="shared" si="155"/>
        <v>0</v>
      </c>
      <c r="AE153" s="78">
        <f t="shared" si="155"/>
        <v>0</v>
      </c>
      <c r="AF153" s="78">
        <f t="shared" si="155"/>
        <v>0</v>
      </c>
      <c r="AG153" s="78">
        <f t="shared" si="155"/>
        <v>0</v>
      </c>
      <c r="AH153" s="78">
        <f t="shared" si="155"/>
        <v>0</v>
      </c>
      <c r="AI153" s="78">
        <f t="shared" si="155"/>
        <v>0</v>
      </c>
      <c r="AL153" t="s">
        <v>12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51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52"/>
        <v>10000</v>
      </c>
      <c r="I154" s="78">
        <f t="shared" si="153"/>
        <v>0</v>
      </c>
      <c r="J154" s="78">
        <f t="shared" si="153"/>
        <v>0</v>
      </c>
      <c r="K154" s="78">
        <f t="shared" si="153"/>
        <v>0</v>
      </c>
      <c r="L154" s="78">
        <f t="shared" si="153"/>
        <v>0</v>
      </c>
      <c r="M154" s="78">
        <f t="shared" si="153"/>
        <v>0</v>
      </c>
      <c r="N154" s="78">
        <f t="shared" si="153"/>
        <v>0</v>
      </c>
      <c r="O154" s="78">
        <f t="shared" si="153"/>
        <v>0</v>
      </c>
      <c r="P154" s="78">
        <f t="shared" si="153"/>
        <v>0</v>
      </c>
      <c r="Q154" s="78">
        <f t="shared" si="153"/>
        <v>0</v>
      </c>
      <c r="R154" s="78">
        <f t="shared" si="153"/>
        <v>0</v>
      </c>
      <c r="S154" s="78">
        <f t="shared" si="154"/>
        <v>0</v>
      </c>
      <c r="T154" s="78">
        <f t="shared" si="154"/>
        <v>0</v>
      </c>
      <c r="U154" s="78">
        <f t="shared" si="154"/>
        <v>0</v>
      </c>
      <c r="V154" s="78">
        <f t="shared" si="154"/>
        <v>0</v>
      </c>
      <c r="W154" s="78">
        <f t="shared" si="154"/>
        <v>0</v>
      </c>
      <c r="X154" s="78">
        <f t="shared" si="154"/>
        <v>0</v>
      </c>
      <c r="Y154" s="78">
        <f t="shared" si="154"/>
        <v>0</v>
      </c>
      <c r="Z154" s="78">
        <f t="shared" si="154"/>
        <v>0</v>
      </c>
      <c r="AA154" s="78">
        <f t="shared" si="154"/>
        <v>0</v>
      </c>
      <c r="AB154" s="78">
        <f t="shared" si="154"/>
        <v>0</v>
      </c>
      <c r="AC154" s="78">
        <f t="shared" si="155"/>
        <v>0</v>
      </c>
      <c r="AD154" s="78">
        <f t="shared" si="155"/>
        <v>0</v>
      </c>
      <c r="AE154" s="78">
        <f t="shared" si="155"/>
        <v>0</v>
      </c>
      <c r="AF154" s="78">
        <f t="shared" si="155"/>
        <v>0</v>
      </c>
      <c r="AG154" s="78">
        <f t="shared" si="155"/>
        <v>0</v>
      </c>
      <c r="AH154" s="78">
        <f t="shared" si="155"/>
        <v>0</v>
      </c>
      <c r="AI154" s="78">
        <f t="shared" si="155"/>
        <v>0</v>
      </c>
      <c r="AL154" t="s">
        <v>12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51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52"/>
        <v>10000</v>
      </c>
      <c r="I155" s="78">
        <f t="shared" si="153"/>
        <v>0</v>
      </c>
      <c r="J155" s="78">
        <f t="shared" si="153"/>
        <v>0</v>
      </c>
      <c r="K155" s="78">
        <f t="shared" si="153"/>
        <v>0</v>
      </c>
      <c r="L155" s="78">
        <f t="shared" si="153"/>
        <v>0</v>
      </c>
      <c r="M155" s="78">
        <f t="shared" si="153"/>
        <v>0</v>
      </c>
      <c r="N155" s="78">
        <f t="shared" si="153"/>
        <v>0</v>
      </c>
      <c r="O155" s="78">
        <f t="shared" si="153"/>
        <v>0</v>
      </c>
      <c r="P155" s="78">
        <f t="shared" si="153"/>
        <v>0</v>
      </c>
      <c r="Q155" s="78">
        <f t="shared" si="153"/>
        <v>0</v>
      </c>
      <c r="R155" s="78">
        <f t="shared" si="153"/>
        <v>0</v>
      </c>
      <c r="S155" s="78">
        <f t="shared" si="154"/>
        <v>0</v>
      </c>
      <c r="T155" s="78">
        <f t="shared" si="154"/>
        <v>0</v>
      </c>
      <c r="U155" s="78">
        <f t="shared" si="154"/>
        <v>0</v>
      </c>
      <c r="V155" s="78">
        <f t="shared" si="154"/>
        <v>0</v>
      </c>
      <c r="W155" s="78">
        <f t="shared" si="154"/>
        <v>0</v>
      </c>
      <c r="X155" s="78">
        <f t="shared" si="154"/>
        <v>0</v>
      </c>
      <c r="Y155" s="78">
        <f t="shared" si="154"/>
        <v>0</v>
      </c>
      <c r="Z155" s="78">
        <f t="shared" si="154"/>
        <v>0</v>
      </c>
      <c r="AA155" s="78">
        <f t="shared" si="154"/>
        <v>0</v>
      </c>
      <c r="AB155" s="78">
        <f t="shared" si="154"/>
        <v>0</v>
      </c>
      <c r="AC155" s="78">
        <f t="shared" si="155"/>
        <v>0</v>
      </c>
      <c r="AD155" s="78">
        <f t="shared" si="155"/>
        <v>0</v>
      </c>
      <c r="AE155" s="78">
        <f t="shared" si="155"/>
        <v>0</v>
      </c>
      <c r="AF155" s="78">
        <f t="shared" si="155"/>
        <v>0</v>
      </c>
      <c r="AG155" s="78">
        <f t="shared" si="155"/>
        <v>0</v>
      </c>
      <c r="AH155" s="78">
        <f t="shared" si="155"/>
        <v>0</v>
      </c>
      <c r="AI155" s="78">
        <f t="shared" si="155"/>
        <v>0</v>
      </c>
      <c r="AL155" t="s">
        <v>12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51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52"/>
        <v>10000</v>
      </c>
      <c r="I156" s="78">
        <f t="shared" si="153"/>
        <v>0</v>
      </c>
      <c r="J156" s="78">
        <f t="shared" si="153"/>
        <v>0</v>
      </c>
      <c r="K156" s="78">
        <f t="shared" si="153"/>
        <v>0</v>
      </c>
      <c r="L156" s="78">
        <f t="shared" si="153"/>
        <v>0</v>
      </c>
      <c r="M156" s="78">
        <f t="shared" si="153"/>
        <v>0</v>
      </c>
      <c r="N156" s="78">
        <f t="shared" si="153"/>
        <v>0</v>
      </c>
      <c r="O156" s="78">
        <f t="shared" si="153"/>
        <v>0</v>
      </c>
      <c r="P156" s="78">
        <f t="shared" si="153"/>
        <v>0</v>
      </c>
      <c r="Q156" s="78">
        <f t="shared" si="153"/>
        <v>0</v>
      </c>
      <c r="R156" s="78">
        <f t="shared" si="153"/>
        <v>0</v>
      </c>
      <c r="S156" s="78">
        <f t="shared" si="154"/>
        <v>0</v>
      </c>
      <c r="T156" s="78">
        <f t="shared" si="154"/>
        <v>0</v>
      </c>
      <c r="U156" s="78">
        <f t="shared" si="154"/>
        <v>0</v>
      </c>
      <c r="V156" s="78">
        <f t="shared" si="154"/>
        <v>0</v>
      </c>
      <c r="W156" s="78">
        <f t="shared" si="154"/>
        <v>0</v>
      </c>
      <c r="X156" s="78">
        <f t="shared" si="154"/>
        <v>0</v>
      </c>
      <c r="Y156" s="78">
        <f t="shared" si="154"/>
        <v>0</v>
      </c>
      <c r="Z156" s="78">
        <f t="shared" si="154"/>
        <v>0</v>
      </c>
      <c r="AA156" s="78">
        <f t="shared" si="154"/>
        <v>0</v>
      </c>
      <c r="AB156" s="78">
        <f t="shared" si="154"/>
        <v>0</v>
      </c>
      <c r="AC156" s="78">
        <f t="shared" si="155"/>
        <v>0</v>
      </c>
      <c r="AD156" s="78">
        <f t="shared" si="155"/>
        <v>0</v>
      </c>
      <c r="AE156" s="78">
        <f t="shared" si="155"/>
        <v>0</v>
      </c>
      <c r="AF156" s="78">
        <f t="shared" si="155"/>
        <v>0</v>
      </c>
      <c r="AG156" s="78">
        <f t="shared" si="155"/>
        <v>0</v>
      </c>
      <c r="AH156" s="78">
        <f t="shared" si="155"/>
        <v>0</v>
      </c>
      <c r="AI156" s="78">
        <f t="shared" si="155"/>
        <v>0</v>
      </c>
      <c r="AL156" t="s">
        <v>12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51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52"/>
        <v>10000</v>
      </c>
      <c r="I157" s="78">
        <f t="shared" si="153"/>
        <v>0</v>
      </c>
      <c r="J157" s="78">
        <f t="shared" si="153"/>
        <v>0</v>
      </c>
      <c r="K157" s="78">
        <f t="shared" si="153"/>
        <v>0</v>
      </c>
      <c r="L157" s="78">
        <f t="shared" si="153"/>
        <v>0</v>
      </c>
      <c r="M157" s="78">
        <f t="shared" si="153"/>
        <v>0</v>
      </c>
      <c r="N157" s="78">
        <f t="shared" si="153"/>
        <v>0</v>
      </c>
      <c r="O157" s="78">
        <f t="shared" si="153"/>
        <v>0</v>
      </c>
      <c r="P157" s="78">
        <f t="shared" si="153"/>
        <v>0</v>
      </c>
      <c r="Q157" s="78">
        <f t="shared" si="153"/>
        <v>0</v>
      </c>
      <c r="R157" s="78">
        <f t="shared" si="153"/>
        <v>0</v>
      </c>
      <c r="S157" s="78">
        <f t="shared" si="154"/>
        <v>0</v>
      </c>
      <c r="T157" s="78">
        <f t="shared" si="154"/>
        <v>0</v>
      </c>
      <c r="U157" s="78">
        <f t="shared" si="154"/>
        <v>0</v>
      </c>
      <c r="V157" s="78">
        <f t="shared" si="154"/>
        <v>0</v>
      </c>
      <c r="W157" s="78">
        <f t="shared" si="154"/>
        <v>0</v>
      </c>
      <c r="X157" s="78">
        <f t="shared" si="154"/>
        <v>0</v>
      </c>
      <c r="Y157" s="78">
        <f t="shared" si="154"/>
        <v>0</v>
      </c>
      <c r="Z157" s="78">
        <f t="shared" si="154"/>
        <v>0</v>
      </c>
      <c r="AA157" s="78">
        <f t="shared" si="154"/>
        <v>0</v>
      </c>
      <c r="AB157" s="78">
        <f t="shared" si="154"/>
        <v>0</v>
      </c>
      <c r="AC157" s="78">
        <f t="shared" si="155"/>
        <v>0</v>
      </c>
      <c r="AD157" s="78">
        <f t="shared" si="155"/>
        <v>0</v>
      </c>
      <c r="AE157" s="78">
        <f t="shared" si="155"/>
        <v>0</v>
      </c>
      <c r="AF157" s="78">
        <f t="shared" si="155"/>
        <v>0</v>
      </c>
      <c r="AG157" s="78">
        <f t="shared" si="155"/>
        <v>0</v>
      </c>
      <c r="AH157" s="78">
        <f t="shared" si="155"/>
        <v>0</v>
      </c>
      <c r="AI157" s="78">
        <f t="shared" si="155"/>
        <v>0</v>
      </c>
      <c r="AL157" t="s">
        <v>12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51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52"/>
        <v>10000</v>
      </c>
      <c r="I158" s="78">
        <f t="shared" si="153"/>
        <v>0</v>
      </c>
      <c r="J158" s="78">
        <f t="shared" si="153"/>
        <v>0</v>
      </c>
      <c r="K158" s="78">
        <f t="shared" si="153"/>
        <v>0</v>
      </c>
      <c r="L158" s="78">
        <f t="shared" si="153"/>
        <v>0</v>
      </c>
      <c r="M158" s="78">
        <f t="shared" si="153"/>
        <v>0</v>
      </c>
      <c r="N158" s="78">
        <f t="shared" si="153"/>
        <v>0</v>
      </c>
      <c r="O158" s="78">
        <f t="shared" si="153"/>
        <v>0</v>
      </c>
      <c r="P158" s="78">
        <f t="shared" si="153"/>
        <v>0</v>
      </c>
      <c r="Q158" s="78">
        <f t="shared" si="153"/>
        <v>0</v>
      </c>
      <c r="R158" s="78">
        <f t="shared" si="153"/>
        <v>0</v>
      </c>
      <c r="S158" s="78">
        <f t="shared" si="154"/>
        <v>0</v>
      </c>
      <c r="T158" s="78">
        <f t="shared" si="154"/>
        <v>0</v>
      </c>
      <c r="U158" s="78">
        <f t="shared" si="154"/>
        <v>0</v>
      </c>
      <c r="V158" s="78">
        <f t="shared" si="154"/>
        <v>0</v>
      </c>
      <c r="W158" s="78">
        <f t="shared" si="154"/>
        <v>0</v>
      </c>
      <c r="X158" s="78">
        <f t="shared" si="154"/>
        <v>0</v>
      </c>
      <c r="Y158" s="78">
        <f t="shared" si="154"/>
        <v>0</v>
      </c>
      <c r="Z158" s="78">
        <f t="shared" si="154"/>
        <v>0</v>
      </c>
      <c r="AA158" s="78">
        <f t="shared" si="154"/>
        <v>0</v>
      </c>
      <c r="AB158" s="78">
        <f t="shared" si="154"/>
        <v>0</v>
      </c>
      <c r="AC158" s="78">
        <f t="shared" si="155"/>
        <v>0</v>
      </c>
      <c r="AD158" s="78">
        <f t="shared" si="155"/>
        <v>0</v>
      </c>
      <c r="AE158" s="78">
        <f t="shared" si="155"/>
        <v>0</v>
      </c>
      <c r="AF158" s="78">
        <f t="shared" si="155"/>
        <v>0</v>
      </c>
      <c r="AG158" s="78">
        <f t="shared" si="155"/>
        <v>0</v>
      </c>
      <c r="AH158" s="78">
        <f t="shared" si="155"/>
        <v>0</v>
      </c>
      <c r="AI158" s="78">
        <f t="shared" si="155"/>
        <v>0</v>
      </c>
      <c r="AL158" t="s">
        <v>12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51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52"/>
        <v>10000</v>
      </c>
      <c r="I159" s="78">
        <f t="shared" si="153"/>
        <v>0</v>
      </c>
      <c r="J159" s="78">
        <f t="shared" si="153"/>
        <v>0</v>
      </c>
      <c r="K159" s="78">
        <f t="shared" si="153"/>
        <v>0</v>
      </c>
      <c r="L159" s="78">
        <f t="shared" si="153"/>
        <v>0</v>
      </c>
      <c r="M159" s="78">
        <f t="shared" si="153"/>
        <v>0</v>
      </c>
      <c r="N159" s="78">
        <f t="shared" si="153"/>
        <v>0</v>
      </c>
      <c r="O159" s="78">
        <f t="shared" si="153"/>
        <v>0</v>
      </c>
      <c r="P159" s="78">
        <f t="shared" si="153"/>
        <v>0</v>
      </c>
      <c r="Q159" s="78">
        <f t="shared" si="153"/>
        <v>0</v>
      </c>
      <c r="R159" s="78">
        <f t="shared" si="153"/>
        <v>0</v>
      </c>
      <c r="S159" s="78">
        <f t="shared" si="154"/>
        <v>0</v>
      </c>
      <c r="T159" s="78">
        <f t="shared" si="154"/>
        <v>0</v>
      </c>
      <c r="U159" s="78">
        <f t="shared" si="154"/>
        <v>0</v>
      </c>
      <c r="V159" s="78">
        <f t="shared" si="154"/>
        <v>0</v>
      </c>
      <c r="W159" s="78">
        <f t="shared" si="154"/>
        <v>0</v>
      </c>
      <c r="X159" s="78">
        <f t="shared" si="154"/>
        <v>0</v>
      </c>
      <c r="Y159" s="78">
        <f t="shared" si="154"/>
        <v>0</v>
      </c>
      <c r="Z159" s="78">
        <f t="shared" si="154"/>
        <v>0</v>
      </c>
      <c r="AA159" s="78">
        <f t="shared" si="154"/>
        <v>0</v>
      </c>
      <c r="AB159" s="78">
        <f t="shared" si="154"/>
        <v>0</v>
      </c>
      <c r="AC159" s="78">
        <f t="shared" si="155"/>
        <v>0</v>
      </c>
      <c r="AD159" s="78">
        <f t="shared" si="155"/>
        <v>0</v>
      </c>
      <c r="AE159" s="78">
        <f t="shared" si="155"/>
        <v>0</v>
      </c>
      <c r="AF159" s="78">
        <f t="shared" si="155"/>
        <v>0</v>
      </c>
      <c r="AG159" s="78">
        <f t="shared" si="155"/>
        <v>0</v>
      </c>
      <c r="AH159" s="78">
        <f t="shared" si="155"/>
        <v>0</v>
      </c>
      <c r="AI159" s="78">
        <f t="shared" si="155"/>
        <v>0</v>
      </c>
      <c r="AL159" t="s">
        <v>12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51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52"/>
        <v>10000</v>
      </c>
      <c r="I160" s="78">
        <f t="shared" si="153"/>
        <v>0</v>
      </c>
      <c r="J160" s="78">
        <f t="shared" si="153"/>
        <v>0</v>
      </c>
      <c r="K160" s="78">
        <f t="shared" si="153"/>
        <v>0</v>
      </c>
      <c r="L160" s="78">
        <f t="shared" si="153"/>
        <v>0</v>
      </c>
      <c r="M160" s="78">
        <f t="shared" si="153"/>
        <v>0</v>
      </c>
      <c r="N160" s="78">
        <f t="shared" si="153"/>
        <v>0</v>
      </c>
      <c r="O160" s="78">
        <f t="shared" si="153"/>
        <v>0</v>
      </c>
      <c r="P160" s="78">
        <f t="shared" si="153"/>
        <v>0</v>
      </c>
      <c r="Q160" s="78">
        <f t="shared" si="153"/>
        <v>0</v>
      </c>
      <c r="R160" s="78">
        <f t="shared" si="153"/>
        <v>0</v>
      </c>
      <c r="S160" s="78">
        <f t="shared" si="154"/>
        <v>0</v>
      </c>
      <c r="T160" s="78">
        <f t="shared" si="154"/>
        <v>0</v>
      </c>
      <c r="U160" s="78">
        <f t="shared" si="154"/>
        <v>0</v>
      </c>
      <c r="V160" s="78">
        <f t="shared" si="154"/>
        <v>0</v>
      </c>
      <c r="W160" s="78">
        <f t="shared" si="154"/>
        <v>0</v>
      </c>
      <c r="X160" s="78">
        <f t="shared" si="154"/>
        <v>0</v>
      </c>
      <c r="Y160" s="78">
        <f t="shared" si="154"/>
        <v>0</v>
      </c>
      <c r="Z160" s="78">
        <f t="shared" si="154"/>
        <v>0</v>
      </c>
      <c r="AA160" s="78">
        <f t="shared" si="154"/>
        <v>0</v>
      </c>
      <c r="AB160" s="78">
        <f t="shared" si="154"/>
        <v>0</v>
      </c>
      <c r="AC160" s="78">
        <f t="shared" si="155"/>
        <v>0</v>
      </c>
      <c r="AD160" s="78">
        <f t="shared" si="155"/>
        <v>0</v>
      </c>
      <c r="AE160" s="78">
        <f t="shared" si="155"/>
        <v>0</v>
      </c>
      <c r="AF160" s="78">
        <f t="shared" si="155"/>
        <v>0</v>
      </c>
      <c r="AG160" s="78">
        <f t="shared" si="155"/>
        <v>0</v>
      </c>
      <c r="AH160" s="78">
        <f t="shared" si="155"/>
        <v>0</v>
      </c>
      <c r="AI160" s="78">
        <f t="shared" si="155"/>
        <v>0</v>
      </c>
      <c r="AL160" t="s">
        <v>12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51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52"/>
        <v>10000</v>
      </c>
      <c r="I161" s="78">
        <f t="shared" si="153"/>
        <v>0</v>
      </c>
      <c r="J161" s="78">
        <f t="shared" si="153"/>
        <v>0</v>
      </c>
      <c r="K161" s="78">
        <f t="shared" si="153"/>
        <v>0</v>
      </c>
      <c r="L161" s="78">
        <f t="shared" si="153"/>
        <v>0</v>
      </c>
      <c r="M161" s="78">
        <f t="shared" si="153"/>
        <v>0</v>
      </c>
      <c r="N161" s="78">
        <f t="shared" si="153"/>
        <v>0</v>
      </c>
      <c r="O161" s="78">
        <f t="shared" si="153"/>
        <v>0</v>
      </c>
      <c r="P161" s="78">
        <f t="shared" si="153"/>
        <v>0</v>
      </c>
      <c r="Q161" s="78">
        <f t="shared" si="153"/>
        <v>0</v>
      </c>
      <c r="R161" s="78">
        <f t="shared" si="153"/>
        <v>0</v>
      </c>
      <c r="S161" s="78">
        <f t="shared" si="154"/>
        <v>0</v>
      </c>
      <c r="T161" s="78">
        <f t="shared" si="154"/>
        <v>0</v>
      </c>
      <c r="U161" s="78">
        <f t="shared" si="154"/>
        <v>0</v>
      </c>
      <c r="V161" s="78">
        <f t="shared" si="154"/>
        <v>0</v>
      </c>
      <c r="W161" s="78">
        <f t="shared" si="154"/>
        <v>0</v>
      </c>
      <c r="X161" s="78">
        <f t="shared" si="154"/>
        <v>0</v>
      </c>
      <c r="Y161" s="78">
        <f t="shared" si="154"/>
        <v>0</v>
      </c>
      <c r="Z161" s="78">
        <f t="shared" si="154"/>
        <v>0</v>
      </c>
      <c r="AA161" s="78">
        <f t="shared" si="154"/>
        <v>0</v>
      </c>
      <c r="AB161" s="78">
        <f t="shared" si="154"/>
        <v>0</v>
      </c>
      <c r="AC161" s="78">
        <f t="shared" si="155"/>
        <v>0</v>
      </c>
      <c r="AD161" s="78">
        <f t="shared" si="155"/>
        <v>0</v>
      </c>
      <c r="AE161" s="78">
        <f t="shared" si="155"/>
        <v>0</v>
      </c>
      <c r="AF161" s="78">
        <f t="shared" si="155"/>
        <v>0</v>
      </c>
      <c r="AG161" s="78">
        <f t="shared" si="155"/>
        <v>0</v>
      </c>
      <c r="AH161" s="78">
        <f t="shared" si="155"/>
        <v>0</v>
      </c>
      <c r="AI161" s="78">
        <f t="shared" si="155"/>
        <v>0</v>
      </c>
      <c r="AL161" t="s">
        <v>12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51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52"/>
        <v>10000</v>
      </c>
      <c r="I162" s="78">
        <f t="shared" si="153"/>
        <v>0</v>
      </c>
      <c r="J162" s="78">
        <f t="shared" si="153"/>
        <v>0</v>
      </c>
      <c r="K162" s="78">
        <f t="shared" si="153"/>
        <v>0</v>
      </c>
      <c r="L162" s="78">
        <f t="shared" si="153"/>
        <v>0</v>
      </c>
      <c r="M162" s="78">
        <f t="shared" si="153"/>
        <v>0</v>
      </c>
      <c r="N162" s="78">
        <f t="shared" si="153"/>
        <v>0</v>
      </c>
      <c r="O162" s="78">
        <f t="shared" si="153"/>
        <v>0</v>
      </c>
      <c r="P162" s="78">
        <f t="shared" si="153"/>
        <v>0</v>
      </c>
      <c r="Q162" s="78">
        <f t="shared" si="153"/>
        <v>0</v>
      </c>
      <c r="R162" s="78">
        <f t="shared" si="153"/>
        <v>0</v>
      </c>
      <c r="S162" s="78">
        <f t="shared" si="154"/>
        <v>0</v>
      </c>
      <c r="T162" s="78">
        <f t="shared" si="154"/>
        <v>0</v>
      </c>
      <c r="U162" s="78">
        <f t="shared" si="154"/>
        <v>0</v>
      </c>
      <c r="V162" s="78">
        <f t="shared" si="154"/>
        <v>0</v>
      </c>
      <c r="W162" s="78">
        <f t="shared" si="154"/>
        <v>0</v>
      </c>
      <c r="X162" s="78">
        <f t="shared" si="154"/>
        <v>0</v>
      </c>
      <c r="Y162" s="78">
        <f t="shared" si="154"/>
        <v>0</v>
      </c>
      <c r="Z162" s="78">
        <f t="shared" si="154"/>
        <v>0</v>
      </c>
      <c r="AA162" s="78">
        <f t="shared" si="154"/>
        <v>0</v>
      </c>
      <c r="AB162" s="78">
        <f t="shared" si="154"/>
        <v>0</v>
      </c>
      <c r="AC162" s="78">
        <f t="shared" si="155"/>
        <v>0</v>
      </c>
      <c r="AD162" s="78">
        <f t="shared" si="155"/>
        <v>0</v>
      </c>
      <c r="AE162" s="78">
        <f t="shared" si="155"/>
        <v>0</v>
      </c>
      <c r="AF162" s="78">
        <f t="shared" si="155"/>
        <v>0</v>
      </c>
      <c r="AG162" s="78">
        <f t="shared" si="155"/>
        <v>0</v>
      </c>
      <c r="AH162" s="78">
        <f t="shared" si="155"/>
        <v>0</v>
      </c>
      <c r="AI162" s="78">
        <f t="shared" si="155"/>
        <v>0</v>
      </c>
      <c r="AL162" t="s">
        <v>12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G20" sqref="G20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13</v>
      </c>
      <c r="B1">
        <v>15</v>
      </c>
    </row>
    <row r="2" spans="1:28" x14ac:dyDescent="0.25">
      <c r="A2" t="s">
        <v>14</v>
      </c>
      <c r="B2" s="2">
        <v>13</v>
      </c>
    </row>
    <row r="3" spans="1:28" x14ac:dyDescent="0.25">
      <c r="A3" t="s">
        <v>15</v>
      </c>
      <c r="B3" s="2">
        <f>COUNTIF(Data!$81:$82,A3)</f>
        <v>0</v>
      </c>
    </row>
    <row r="4" spans="1:28" x14ac:dyDescent="0.25">
      <c r="A4" t="s">
        <v>16</v>
      </c>
      <c r="B4" s="2">
        <f>COUNTIF(Data!$81:$82,A4)</f>
        <v>0</v>
      </c>
    </row>
    <row r="5" spans="1:28" x14ac:dyDescent="0.25">
      <c r="A5" t="s">
        <v>36</v>
      </c>
      <c r="B5" s="2">
        <f>COUNTIF(Data!$81:$82,A5)</f>
        <v>1</v>
      </c>
      <c r="C5" t="s">
        <v>183</v>
      </c>
      <c r="D5" s="2" t="s">
        <v>150</v>
      </c>
    </row>
    <row r="6" spans="1:28" x14ac:dyDescent="0.25">
      <c r="A6" t="s">
        <v>38</v>
      </c>
      <c r="B6">
        <f>MAX(B1:B5)</f>
        <v>15</v>
      </c>
    </row>
    <row r="7" spans="1:28" x14ac:dyDescent="0.25">
      <c r="A7" t="s">
        <v>61</v>
      </c>
      <c r="B7">
        <f>COUNT(Data!AL:AL)+COUNTIF(Data!AL:AL,"NF")</f>
        <v>46</v>
      </c>
      <c r="C7" s="2">
        <f>COUNT('Scores Men'!$B:$B)+COUNTIF('Scores Men'!$B:$B,"NF")</f>
        <v>39</v>
      </c>
      <c r="D7" s="2">
        <f>COUNT('Scores Women'!$B:$B)+COUNTIF('Scores Women'!$B:$B,"NF")</f>
        <v>7</v>
      </c>
      <c r="E7" s="2">
        <f>COUNT('Scores Men'!$B:$B)</f>
        <v>36</v>
      </c>
      <c r="F7" s="2">
        <f>COUNT('Scores Women'!$B:$B)</f>
        <v>7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7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3</v>
      </c>
      <c r="K9" s="2">
        <v>3</v>
      </c>
      <c r="L9" s="2">
        <v>3</v>
      </c>
      <c r="M9" s="2">
        <v>3</v>
      </c>
      <c r="N9" s="2">
        <v>3</v>
      </c>
      <c r="O9" s="2">
        <v>3</v>
      </c>
      <c r="P9" s="2">
        <v>3</v>
      </c>
      <c r="Q9" s="2" t="s">
        <v>37</v>
      </c>
      <c r="R9" s="2" t="s">
        <v>37</v>
      </c>
      <c r="S9" s="2" t="s">
        <v>37</v>
      </c>
      <c r="T9" s="2" t="s">
        <v>37</v>
      </c>
      <c r="U9" s="2" t="s">
        <v>37</v>
      </c>
      <c r="V9" s="2" t="s">
        <v>37</v>
      </c>
      <c r="W9" s="2" t="s">
        <v>37</v>
      </c>
      <c r="X9" s="2" t="s">
        <v>37</v>
      </c>
      <c r="Y9" s="2" t="s">
        <v>37</v>
      </c>
      <c r="Z9" s="2" t="s">
        <v>37</v>
      </c>
      <c r="AA9" s="2" t="s">
        <v>37</v>
      </c>
      <c r="AB9" s="2" t="s">
        <v>37</v>
      </c>
    </row>
    <row r="10" spans="1:28" ht="15" customHeight="1" x14ac:dyDescent="0.25">
      <c r="A10" s="274" t="s">
        <v>112</v>
      </c>
      <c r="B10" s="416" t="s">
        <v>195</v>
      </c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</row>
    <row r="11" spans="1:28" x14ac:dyDescent="0.25">
      <c r="B11" s="417" t="s">
        <v>196</v>
      </c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2013-01-22T09:48:34Z</dcterms:modified>
</cp:coreProperties>
</file>